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640" windowHeight="11160" activeTab="8"/>
  </bookViews>
  <sheets>
    <sheet name="113大德標籤 " sheetId="99" r:id="rId1"/>
    <sheet name="114大德標籤 " sheetId="101" r:id="rId2"/>
    <sheet name="113篩選" sheetId="91" r:id="rId3"/>
    <sheet name="114篩選" sheetId="95" r:id="rId4"/>
    <sheet name="115篩選" sheetId="104" r:id="rId5"/>
    <sheet name="全部" sheetId="24" r:id="rId6"/>
    <sheet name="112年1月15日" sheetId="40" r:id="rId7"/>
    <sheet name="113年1月15日" sheetId="13" r:id="rId8"/>
    <sheet name="114年1月15日" sheetId="28" r:id="rId9"/>
    <sheet name="115年1月15日" sheetId="89" r:id="rId10"/>
    <sheet name="文疏頁首" sheetId="35" r:id="rId11"/>
    <sheet name="文疏1" sheetId="36" r:id="rId12"/>
    <sheet name="文疏2" sheetId="37" r:id="rId13"/>
    <sheet name="文疏3" sheetId="97" r:id="rId14"/>
    <sheet name="文疏4" sheetId="121" r:id="rId15"/>
    <sheet name="文疏頁尾" sheetId="38" r:id="rId16"/>
    <sheet name="陳曹葉" sheetId="33" r:id="rId17"/>
    <sheet name="王思傅" sheetId="34" r:id="rId18"/>
    <sheet name="王雅薇" sheetId="32" r:id="rId19"/>
    <sheet name="黃綵純" sheetId="31" r:id="rId20"/>
    <sheet name="陳志偉" sheetId="45" r:id="rId21"/>
    <sheet name="陳斯伶" sheetId="46" r:id="rId22"/>
    <sheet name="呂夏牡丹" sheetId="30" r:id="rId23"/>
    <sheet name="陳信輝" sheetId="41" r:id="rId24"/>
    <sheet name="李美敏" sheetId="29" r:id="rId25"/>
    <sheet name="劉健清" sheetId="22" r:id="rId26"/>
    <sheet name="楊靜茹" sheetId="44" r:id="rId27"/>
    <sheet name="楊皇彬" sheetId="43" r:id="rId28"/>
    <sheet name="呂佳靜" sheetId="42" r:id="rId29"/>
    <sheet name="呂佩臻" sheetId="86" r:id="rId30"/>
    <sheet name="黃慶昌" sheetId="85" r:id="rId31"/>
    <sheet name="夏美玲" sheetId="84" r:id="rId32"/>
    <sheet name="陳硯農" sheetId="83" r:id="rId33"/>
    <sheet name="陳賢民" sheetId="82" r:id="rId34"/>
    <sheet name="廖金雀" sheetId="81" r:id="rId35"/>
    <sheet name="賴亦鈴" sheetId="80" r:id="rId36"/>
    <sheet name="陳珮蓁" sheetId="79" r:id="rId37"/>
    <sheet name="黃偉翔" sheetId="78" r:id="rId38"/>
    <sheet name="李仁煌" sheetId="77" r:id="rId39"/>
    <sheet name="陳香君" sheetId="76" r:id="rId40"/>
    <sheet name="楊彩鳳" sheetId="75" r:id="rId41"/>
    <sheet name="林梅" sheetId="74" r:id="rId42"/>
    <sheet name="洪香美" sheetId="73" r:id="rId43"/>
    <sheet name="陳奕睿" sheetId="72" r:id="rId44"/>
    <sheet name="金亨利" sheetId="47" r:id="rId45"/>
    <sheet name="吳碧霞" sheetId="71" r:id="rId46"/>
    <sheet name="金慧貞" sheetId="70" r:id="rId47"/>
    <sheet name="金瑋貞" sheetId="69" r:id="rId48"/>
    <sheet name="黃琇玲" sheetId="68" r:id="rId49"/>
    <sheet name="黃雅慧" sheetId="67" r:id="rId50"/>
    <sheet name="黃耀賢" sheetId="66" r:id="rId51"/>
    <sheet name="李英鴻" sheetId="65" r:id="rId52"/>
    <sheet name="黃淑惠" sheetId="64" r:id="rId53"/>
    <sheet name="連祐源" sheetId="63" r:id="rId54"/>
    <sheet name="江世榮" sheetId="62" r:id="rId55"/>
    <sheet name="李淑君" sheetId="61" r:id="rId56"/>
    <sheet name="王斌群" sheetId="60" r:id="rId57"/>
    <sheet name="林秀芬" sheetId="59" r:id="rId58"/>
    <sheet name="黃玉文" sheetId="58" r:id="rId59"/>
    <sheet name="鄭淑秋" sheetId="57" r:id="rId60"/>
    <sheet name="葉秋林" sheetId="56" r:id="rId61"/>
    <sheet name="劉寶珠" sheetId="55" r:id="rId62"/>
    <sheet name="陳柏燁" sheetId="54" r:id="rId63"/>
    <sheet name="陳浚福" sheetId="53" r:id="rId64"/>
    <sheet name="陳介川" sheetId="52" r:id="rId65"/>
    <sheet name="陳桂婷" sheetId="51" r:id="rId66"/>
    <sheet name="林錦德" sheetId="50" r:id="rId67"/>
    <sheet name="周吉祥" sheetId="49" r:id="rId68"/>
    <sheet name="胡惠珍" sheetId="48" r:id="rId69"/>
    <sheet name="趙憶銘" sheetId="39" r:id="rId70"/>
    <sheet name="呂美呤" sheetId="106" r:id="rId71"/>
    <sheet name="康菽芃" sheetId="107" r:id="rId72"/>
    <sheet name="黃月芳" sheetId="108" r:id="rId73"/>
    <sheet name="呂阿鸞" sheetId="109" r:id="rId74"/>
    <sheet name="詹竣發" sheetId="110" r:id="rId75"/>
    <sheet name="鄧紫黃" sheetId="112" r:id="rId76"/>
    <sheet name="鄭勝彬" sheetId="113" r:id="rId77"/>
    <sheet name="楊秀貞" sheetId="114" r:id="rId78"/>
    <sheet name="呂金長" sheetId="115" r:id="rId79"/>
    <sheet name="陳寶雄" sheetId="116" r:id="rId80"/>
    <sheet name="吳文燕" sheetId="117" r:id="rId81"/>
    <sheet name="李梅華" sheetId="118" r:id="rId82"/>
    <sheet name="張枝正" sheetId="119" r:id="rId83"/>
    <sheet name="空白 (15)" sheetId="120" r:id="rId84"/>
    <sheet name="102年" sheetId="2" r:id="rId85"/>
    <sheet name="108年1月15日" sheetId="1" r:id="rId86"/>
    <sheet name="109年1月15日" sheetId="5" r:id="rId87"/>
    <sheet name="六十甲子" sheetId="10" r:id="rId88"/>
    <sheet name="國曆轉換農曆" sheetId="15" r:id="rId89"/>
    <sheet name="安燈活動" sheetId="87" r:id="rId90"/>
    <sheet name="太歲" sheetId="88" r:id="rId91"/>
    <sheet name="補運活動" sheetId="98" r:id="rId92"/>
    <sheet name="頭家一" sheetId="102" r:id="rId93"/>
    <sheet name="頭家二" sheetId="103" r:id="rId94"/>
    <sheet name="頭家三" sheetId="105" r:id="rId95"/>
    <sheet name="財源呂佩臻" sheetId="122" r:id="rId96"/>
    <sheet name="財源陳信輝" sheetId="123" r:id="rId97"/>
    <sheet name="財源陳寶雄" sheetId="124" r:id="rId98"/>
    <sheet name="財源呂美呤" sheetId="125" r:id="rId99"/>
    <sheet name="財源康菽芃" sheetId="126" r:id="rId100"/>
    <sheet name="財源黃月芳" sheetId="127" r:id="rId101"/>
    <sheet name="財源 陳志偉" sheetId="128" r:id="rId102"/>
    <sheet name="財源呂金長" sheetId="129" r:id="rId103"/>
    <sheet name="財源呂阿鸞" sheetId="130" r:id="rId104"/>
    <sheet name="財源陳香君" sheetId="131" r:id="rId105"/>
    <sheet name="財源李明勳" sheetId="132" r:id="rId106"/>
    <sheet name="財源趙憶銘" sheetId="133" r:id="rId107"/>
    <sheet name="財源 謝玉政" sheetId="134" r:id="rId108"/>
    <sheet name="財源蔡明勳" sheetId="135" r:id="rId109"/>
    <sheet name="財源 (14)" sheetId="136" r:id="rId110"/>
    <sheet name="財源 (15)" sheetId="137" r:id="rId111"/>
    <sheet name="財源 (16)" sheetId="138" r:id="rId112"/>
    <sheet name="工作表4" sheetId="111" r:id="rId113"/>
  </sheets>
  <definedNames>
    <definedName name="文疏1" localSheetId="109">'財源 (14)'!$O$1</definedName>
    <definedName name="文疏1" localSheetId="110">'財源 (15)'!$O$1</definedName>
    <definedName name="文疏1" localSheetId="111">'財源 (16)'!$O$1</definedName>
    <definedName name="文疏1" localSheetId="101">'財源 陳志偉'!$O$1</definedName>
    <definedName name="文疏1" localSheetId="107">'財源 謝玉政'!$O$1</definedName>
    <definedName name="文疏1" localSheetId="95">財源呂佩臻!$O$1</definedName>
    <definedName name="文疏1" localSheetId="102">財源呂金長!$O$1</definedName>
    <definedName name="文疏1" localSheetId="103">財源呂阿鸞!$O$1</definedName>
    <definedName name="文疏1" localSheetId="98">財源呂美呤!$O$1</definedName>
    <definedName name="文疏1" localSheetId="105">財源李明勳!$O$1</definedName>
    <definedName name="文疏1" localSheetId="99">財源康菽芃!$O$1</definedName>
    <definedName name="文疏1" localSheetId="96">財源陳信輝!$O$1</definedName>
    <definedName name="文疏1" localSheetId="104">財源陳香君!$O$1</definedName>
    <definedName name="文疏1" localSheetId="97">財源陳寶雄!$O$1</definedName>
    <definedName name="文疏1" localSheetId="100">財源黃月芳!$O$1</definedName>
    <definedName name="文疏1" localSheetId="106">財源趙憶銘!$O$1</definedName>
    <definedName name="文疏1" localSheetId="108">財源蔡明勳!$O$1</definedName>
    <definedName name="文疏1" localSheetId="92">頭家一!$O$1</definedName>
    <definedName name="文疏1" localSheetId="93">頭家二!$O$1</definedName>
    <definedName name="文疏1" localSheetId="94">頭家三!$O$1</definedName>
    <definedName name="文疏1">文疏1!$O$1</definedName>
    <definedName name="文疏2" localSheetId="13">文疏3!$O$1</definedName>
    <definedName name="文疏2" localSheetId="14">文疏4!$O$1</definedName>
    <definedName name="文疏2">文疏2!$O$1</definedName>
    <definedName name="文疏頁尾">文疏頁尾!$M$18</definedName>
    <definedName name="文疏首頁">文疏頁首!$J$35</definedName>
    <definedName name="王思傅" localSheetId="17">王思傅!$U$3</definedName>
    <definedName name="王斌群">王斌群!$U$3</definedName>
    <definedName name="王雅薇" localSheetId="18">王雅薇!$U$3</definedName>
    <definedName name="全部">全部!$A$1</definedName>
    <definedName name="江世榮">江世榮!$U$3</definedName>
    <definedName name="吳碧霞">吳碧霞!$U$3</definedName>
    <definedName name="呂佩臻">呂佩臻!$U$3</definedName>
    <definedName name="呂夏牡丹" localSheetId="22">呂夏牡丹!$U$3</definedName>
    <definedName name="李仁煌">李仁煌!$U$3</definedName>
    <definedName name="李美敏" localSheetId="24">李美敏!$U$3</definedName>
    <definedName name="李英鴻">李英鴻!$U$3</definedName>
    <definedName name="李淑君">李淑君!$U$3</definedName>
    <definedName name="林秀芬">林秀芬!$U$3</definedName>
    <definedName name="林梅">林梅!$U$3</definedName>
    <definedName name="林錦德">林錦德!$U$3</definedName>
    <definedName name="金亨利" localSheetId="44">金亨利!$U$3</definedName>
    <definedName name="金瑋貞">金瑋貞!$U$3</definedName>
    <definedName name="金慧貞">金慧貞!$U$3</definedName>
    <definedName name="洪香美">洪香美!$U$3</definedName>
    <definedName name="夏美玲">夏美玲!$U$3</definedName>
    <definedName name="連祐源">連祐源!$U$3</definedName>
    <definedName name="陳介川">陳介川!$U$3</definedName>
    <definedName name="陳信輝" localSheetId="23">陳信輝!$U$3</definedName>
    <definedName name="陳品澤" localSheetId="20">陳志偉!$U$3</definedName>
    <definedName name="陳奕睿">陳奕睿!$U$3</definedName>
    <definedName name="陳柏燁">陳柏燁!$U$3</definedName>
    <definedName name="陳香君">陳香君!$U$3</definedName>
    <definedName name="陳桂婷">陳桂婷!$U$3</definedName>
    <definedName name="陳浚福">陳浚福!$U$3</definedName>
    <definedName name="陳珮蓁">陳珮蓁!$U$3</definedName>
    <definedName name="陳曹葉" localSheetId="16">陳曹葉!$U$3</definedName>
    <definedName name="陳斯伶" localSheetId="21">陳斯伶!$U$3</definedName>
    <definedName name="陳硯農">陳硯農!$U$3</definedName>
    <definedName name="陳賢民">陳賢民!$U$3</definedName>
    <definedName name="黃玉文">黃玉文!$U$3</definedName>
    <definedName name="黃偉翔">黃偉翔!$U$3</definedName>
    <definedName name="黃淑惠">黃淑惠!$U$3</definedName>
    <definedName name="黃琇玲">黃琇玲!$U$3</definedName>
    <definedName name="黃雅慧">黃雅慧!$U$3</definedName>
    <definedName name="黃綵純" localSheetId="19">黃綵純!$U$3</definedName>
    <definedName name="黃慶昌">黃慶昌!$U$3</definedName>
    <definedName name="黃耀賢">黃耀賢!$U$3</definedName>
    <definedName name="楊呂却" localSheetId="28">呂佳靜!$U$3</definedName>
    <definedName name="楊皇彬" localSheetId="27">楊皇彬!$U$3</definedName>
    <definedName name="楊彩鳳">楊彩鳳!$U$3</definedName>
    <definedName name="楊靜茹">楊靜茹!$U$3</definedName>
    <definedName name="葉秋林">葉秋林!$U$3</definedName>
    <definedName name="廖金雀">廖金雀!$U$3</definedName>
    <definedName name="劉健清" localSheetId="25">劉健清!$U$3</definedName>
    <definedName name="劉寶珠">劉寶珠!$U$3</definedName>
    <definedName name="鄭淑秋">鄭淑秋!$U$3</definedName>
    <definedName name="賴亦鈴">賴亦鈴!$U$3</definedName>
  </definedNames>
  <calcPr calcId="144525"/>
</workbook>
</file>

<file path=xl/calcChain.xml><?xml version="1.0" encoding="utf-8"?>
<calcChain xmlns="http://schemas.openxmlformats.org/spreadsheetml/2006/main">
  <c r="Z2" i="104" l="1"/>
  <c r="B9" i="104" a="1"/>
  <c r="B9" i="104" s="1"/>
  <c r="H9" i="104" a="1"/>
  <c r="H9" i="104" s="1"/>
  <c r="N9" i="104" a="1"/>
  <c r="N9" i="104" s="1"/>
  <c r="T9" i="104" a="1"/>
  <c r="T9" i="104" s="1"/>
  <c r="B10" i="104" a="1"/>
  <c r="B10" i="104" s="1"/>
  <c r="H10" i="104" a="1"/>
  <c r="H10" i="104" s="1"/>
  <c r="N10" i="104" a="1"/>
  <c r="N10" i="104" s="1"/>
  <c r="T10" i="104" a="1"/>
  <c r="T10" i="104" s="1"/>
  <c r="B11" i="104" a="1"/>
  <c r="B11" i="104" s="1"/>
  <c r="H11" i="104" a="1"/>
  <c r="H11" i="104" s="1"/>
  <c r="N11" i="104" a="1"/>
  <c r="N11" i="104" s="1"/>
  <c r="T11" i="104" a="1"/>
  <c r="T11" i="104" s="1"/>
  <c r="B12" i="104" a="1"/>
  <c r="B12" i="104" s="1"/>
  <c r="H12" i="104" a="1"/>
  <c r="H12" i="104" s="1"/>
  <c r="N12" i="104" a="1"/>
  <c r="N12" i="104" s="1"/>
  <c r="T12" i="104" a="1"/>
  <c r="T12" i="104" s="1"/>
  <c r="B13" i="104" a="1"/>
  <c r="B13" i="104" s="1"/>
  <c r="H13" i="104" a="1"/>
  <c r="H13" i="104" s="1"/>
  <c r="N13" i="104" a="1"/>
  <c r="N13" i="104" s="1"/>
  <c r="T13" i="104" a="1"/>
  <c r="T13" i="104" s="1"/>
  <c r="B14" i="104" a="1"/>
  <c r="B14" i="104" s="1"/>
  <c r="H14" i="104" a="1"/>
  <c r="H14" i="104" s="1"/>
  <c r="N14" i="104" a="1"/>
  <c r="N14" i="104" s="1"/>
  <c r="T14" i="104" a="1"/>
  <c r="T14" i="104" s="1"/>
  <c r="B15" i="104" a="1"/>
  <c r="B15" i="104" s="1"/>
  <c r="H15" i="104" a="1"/>
  <c r="H15" i="104" s="1"/>
  <c r="N15" i="104" a="1"/>
  <c r="N15" i="104" s="1"/>
  <c r="T15" i="104" a="1"/>
  <c r="T15" i="104" s="1"/>
  <c r="B16" i="104" a="1"/>
  <c r="B16" i="104" s="1"/>
  <c r="H16" i="104" a="1"/>
  <c r="H16" i="104" s="1"/>
  <c r="K16" i="104" s="1"/>
  <c r="N16" i="104" a="1"/>
  <c r="N16" i="104" s="1"/>
  <c r="T16" i="104" a="1"/>
  <c r="T16" i="104" s="1"/>
  <c r="B17" i="104" a="1"/>
  <c r="B17" i="104" s="1"/>
  <c r="H17" i="104" a="1"/>
  <c r="H17" i="104" s="1"/>
  <c r="N17" i="104" a="1"/>
  <c r="N17" i="104" s="1"/>
  <c r="T17" i="104" a="1"/>
  <c r="T17" i="104" s="1"/>
  <c r="B18" i="104" a="1"/>
  <c r="B18" i="104" s="1"/>
  <c r="H18" i="104" a="1"/>
  <c r="H18" i="104" s="1"/>
  <c r="N18" i="104" a="1"/>
  <c r="N18" i="104" s="1"/>
  <c r="T18" i="104" a="1"/>
  <c r="T18" i="104" s="1"/>
  <c r="B19" i="104" a="1"/>
  <c r="B19" i="104" s="1"/>
  <c r="H19" i="104" a="1"/>
  <c r="H19" i="104" s="1"/>
  <c r="N19" i="104" a="1"/>
  <c r="N19" i="104" s="1"/>
  <c r="T19" i="104" a="1"/>
  <c r="T19" i="104" s="1"/>
  <c r="B20" i="104" a="1"/>
  <c r="B20" i="104" s="1"/>
  <c r="H20" i="104" a="1"/>
  <c r="H20" i="104" s="1"/>
  <c r="N20" i="104" a="1"/>
  <c r="N20" i="104" s="1"/>
  <c r="T20" i="104" a="1"/>
  <c r="T20" i="104" s="1"/>
  <c r="B21" i="104" a="1"/>
  <c r="B21" i="104" s="1"/>
  <c r="H21" i="104" a="1"/>
  <c r="H21" i="104" s="1"/>
  <c r="N21" i="104" a="1"/>
  <c r="N21" i="104" s="1"/>
  <c r="T21" i="104" a="1"/>
  <c r="T21" i="104" s="1"/>
  <c r="B22" i="104" a="1"/>
  <c r="B22" i="104" s="1"/>
  <c r="H22" i="104" a="1"/>
  <c r="H22" i="104" s="1"/>
  <c r="N22" i="104" a="1"/>
  <c r="N22" i="104" s="1"/>
  <c r="T22" i="104" a="1"/>
  <c r="T22" i="104" s="1"/>
  <c r="B23" i="104" a="1"/>
  <c r="B23" i="104" s="1"/>
  <c r="H23" i="104" a="1"/>
  <c r="H23" i="104" s="1"/>
  <c r="N23" i="104" a="1"/>
  <c r="N23" i="104" s="1"/>
  <c r="T23" i="104" a="1"/>
  <c r="T23" i="104" s="1"/>
  <c r="B24" i="104" a="1"/>
  <c r="B24" i="104" s="1"/>
  <c r="H24" i="104" a="1"/>
  <c r="H24" i="104" s="1"/>
  <c r="N24" i="104" a="1"/>
  <c r="N24" i="104" s="1"/>
  <c r="T24" i="104" a="1"/>
  <c r="T24" i="104" s="1"/>
  <c r="B25" i="104" a="1"/>
  <c r="B25" i="104" s="1"/>
  <c r="H25" i="104" a="1"/>
  <c r="H25" i="104" s="1"/>
  <c r="N25" i="104" a="1"/>
  <c r="N25" i="104" s="1"/>
  <c r="T25" i="104" a="1"/>
  <c r="T25" i="104" s="1"/>
  <c r="B26" i="104" a="1"/>
  <c r="B26" i="104" s="1"/>
  <c r="H26" i="104" a="1"/>
  <c r="H26" i="104" s="1"/>
  <c r="N26" i="104" a="1"/>
  <c r="N26" i="104" s="1"/>
  <c r="T26" i="104" a="1"/>
  <c r="T26" i="104" s="1"/>
  <c r="W26" i="104" s="1"/>
  <c r="B27" i="104" a="1"/>
  <c r="B27" i="104" s="1"/>
  <c r="H27" i="104" a="1"/>
  <c r="H27" i="104" s="1"/>
  <c r="K27" i="104" s="1"/>
  <c r="N27" i="104" a="1"/>
  <c r="N27" i="104" s="1"/>
  <c r="P27" i="104" s="1"/>
  <c r="T27" i="104" a="1"/>
  <c r="T27" i="104" s="1"/>
  <c r="W27" i="104" s="1"/>
  <c r="B28" i="104" a="1"/>
  <c r="B28" i="104" s="1"/>
  <c r="H28" i="104" a="1"/>
  <c r="H28" i="104" s="1"/>
  <c r="K28" i="104" s="1"/>
  <c r="N28" i="104" a="1"/>
  <c r="N28" i="104" s="1"/>
  <c r="T28" i="104" a="1"/>
  <c r="T28" i="104" s="1"/>
  <c r="B29" i="104" a="1"/>
  <c r="B29" i="104" s="1"/>
  <c r="H29" i="104" a="1"/>
  <c r="H29" i="104" s="1"/>
  <c r="I29" i="104" s="1"/>
  <c r="N29" i="104" a="1"/>
  <c r="N29" i="104" s="1"/>
  <c r="T29" i="104" a="1"/>
  <c r="T29" i="104" s="1"/>
  <c r="B30" i="104" a="1"/>
  <c r="B30" i="104" s="1"/>
  <c r="H30" i="104" a="1"/>
  <c r="H30" i="104" s="1"/>
  <c r="I30" i="104" s="1"/>
  <c r="N30" i="104" a="1"/>
  <c r="N30" i="104" s="1"/>
  <c r="T30" i="104" a="1"/>
  <c r="T30" i="104" s="1"/>
  <c r="B31" i="104" a="1"/>
  <c r="B31" i="104" s="1"/>
  <c r="H31" i="104" a="1"/>
  <c r="H31" i="104" s="1"/>
  <c r="I31" i="104" s="1"/>
  <c r="N31" i="104" a="1"/>
  <c r="N31" i="104" s="1"/>
  <c r="T31" i="104" a="1"/>
  <c r="T31" i="104" s="1"/>
  <c r="B32" i="104" a="1"/>
  <c r="B32" i="104" s="1"/>
  <c r="H32" i="104" a="1"/>
  <c r="H32" i="104" s="1"/>
  <c r="I32" i="104" s="1"/>
  <c r="N32" i="104" a="1"/>
  <c r="N32" i="104" s="1"/>
  <c r="T32" i="104" a="1"/>
  <c r="T32" i="104" s="1"/>
  <c r="B33" i="104" a="1"/>
  <c r="B33" i="104" s="1"/>
  <c r="H33" i="104" a="1"/>
  <c r="H33" i="104" s="1"/>
  <c r="I33" i="104" s="1"/>
  <c r="N33" i="104" a="1"/>
  <c r="N33" i="104" s="1"/>
  <c r="T33" i="104" a="1"/>
  <c r="T33" i="104" s="1"/>
  <c r="B34" i="104" a="1"/>
  <c r="B34" i="104" s="1"/>
  <c r="H34" i="104" a="1"/>
  <c r="H34" i="104" s="1"/>
  <c r="I34" i="104" s="1"/>
  <c r="N34" i="104" a="1"/>
  <c r="N34" i="104" s="1"/>
  <c r="T34" i="104" a="1"/>
  <c r="T34" i="104" s="1"/>
  <c r="B35" i="104" a="1"/>
  <c r="B35" i="104" s="1"/>
  <c r="H35" i="104" a="1"/>
  <c r="H35" i="104" s="1"/>
  <c r="I35" i="104" s="1"/>
  <c r="N35" i="104" a="1"/>
  <c r="N35" i="104" s="1"/>
  <c r="T35" i="104" a="1"/>
  <c r="T35" i="104" s="1"/>
  <c r="B36" i="104" a="1"/>
  <c r="B36" i="104" s="1"/>
  <c r="H36" i="104" a="1"/>
  <c r="H36" i="104" s="1"/>
  <c r="I36" i="104" s="1"/>
  <c r="N36" i="104" a="1"/>
  <c r="N36" i="104" s="1"/>
  <c r="T36" i="104" a="1"/>
  <c r="T36" i="104" s="1"/>
  <c r="B37" i="104" a="1"/>
  <c r="B37" i="104" s="1"/>
  <c r="H37" i="104" a="1"/>
  <c r="H37" i="104" s="1"/>
  <c r="I37" i="104" s="1"/>
  <c r="N37" i="104" a="1"/>
  <c r="N37" i="104" s="1"/>
  <c r="T37" i="104" a="1"/>
  <c r="T37" i="104" s="1"/>
  <c r="B38" i="104" a="1"/>
  <c r="B38" i="104" s="1"/>
  <c r="H38" i="104" a="1"/>
  <c r="H38" i="104" s="1"/>
  <c r="I38" i="104" s="1"/>
  <c r="N38" i="104" a="1"/>
  <c r="N38" i="104" s="1"/>
  <c r="Q38" i="104" s="1"/>
  <c r="T38" i="104" a="1"/>
  <c r="T38" i="104" s="1"/>
  <c r="B39" i="104" a="1"/>
  <c r="B39" i="104" s="1"/>
  <c r="E39" i="104" s="1"/>
  <c r="H39" i="104" a="1"/>
  <c r="H39" i="104" s="1"/>
  <c r="J39" i="104" s="1"/>
  <c r="N39" i="104" a="1"/>
  <c r="N39" i="104" s="1"/>
  <c r="Q39" i="104" s="1"/>
  <c r="T39" i="104" a="1"/>
  <c r="T39" i="104" s="1"/>
  <c r="B40" i="104" a="1"/>
  <c r="B40" i="104" s="1"/>
  <c r="E40" i="104" s="1"/>
  <c r="H40" i="104" a="1"/>
  <c r="H40" i="104" s="1"/>
  <c r="N40" i="104" a="1"/>
  <c r="N40" i="104" s="1"/>
  <c r="Q40" i="104" s="1"/>
  <c r="T40" i="104" a="1"/>
  <c r="T40" i="104" s="1"/>
  <c r="B41" i="104" a="1"/>
  <c r="B41" i="104" s="1"/>
  <c r="E41" i="104" s="1"/>
  <c r="H41" i="104" a="1"/>
  <c r="H41" i="104" s="1"/>
  <c r="N41" i="104" a="1"/>
  <c r="N41" i="104" s="1"/>
  <c r="Q41" i="104" s="1"/>
  <c r="T41" i="104" a="1"/>
  <c r="T41" i="104" s="1"/>
  <c r="B42" i="104" a="1"/>
  <c r="B42" i="104" s="1"/>
  <c r="H42" i="104" a="1"/>
  <c r="H42" i="104" s="1"/>
  <c r="N42" i="104" a="1"/>
  <c r="N42" i="104" s="1"/>
  <c r="O42" i="104" s="1"/>
  <c r="T42" i="104" a="1"/>
  <c r="T42" i="104" s="1"/>
  <c r="B43" i="104" a="1"/>
  <c r="B43" i="104" s="1"/>
  <c r="H43" i="104" a="1"/>
  <c r="H43" i="104" s="1"/>
  <c r="N43" i="104" a="1"/>
  <c r="N43" i="104" s="1"/>
  <c r="O43" i="104" s="1"/>
  <c r="T43" i="104" a="1"/>
  <c r="T43" i="104" s="1"/>
  <c r="B44" i="104" a="1"/>
  <c r="B44" i="104" s="1"/>
  <c r="H44" i="104" a="1"/>
  <c r="H44" i="104" s="1"/>
  <c r="N44" i="104" a="1"/>
  <c r="N44" i="104" s="1"/>
  <c r="O44" i="104" s="1"/>
  <c r="T44" i="104" a="1"/>
  <c r="T44" i="104" s="1"/>
  <c r="B45" i="104" a="1"/>
  <c r="B45" i="104" s="1"/>
  <c r="H45" i="104" a="1"/>
  <c r="H45" i="104" s="1"/>
  <c r="N45" i="104" a="1"/>
  <c r="N45" i="104" s="1"/>
  <c r="O45" i="104" s="1"/>
  <c r="T45" i="104" a="1"/>
  <c r="T45" i="104" s="1"/>
  <c r="B46" i="104" a="1"/>
  <c r="B46" i="104" s="1"/>
  <c r="H46" i="104" a="1"/>
  <c r="H46" i="104" s="1"/>
  <c r="N46" i="104" a="1"/>
  <c r="N46" i="104" s="1"/>
  <c r="T46" i="104" a="1"/>
  <c r="T46" i="104" s="1"/>
  <c r="B47" i="104" a="1"/>
  <c r="B47" i="104" s="1"/>
  <c r="D47" i="104" s="1"/>
  <c r="H47" i="104" a="1"/>
  <c r="H47" i="104" s="1"/>
  <c r="N47" i="104" a="1"/>
  <c r="N47" i="104" s="1"/>
  <c r="R47" i="104" s="1"/>
  <c r="T47" i="104" a="1"/>
  <c r="T47" i="104" s="1"/>
  <c r="B48" i="104" a="1"/>
  <c r="B48" i="104" s="1"/>
  <c r="H48" i="104" a="1"/>
  <c r="H48" i="104" s="1"/>
  <c r="N48" i="104" a="1"/>
  <c r="N48" i="104" s="1"/>
  <c r="T48" i="104" a="1"/>
  <c r="T48" i="104" s="1"/>
  <c r="B49" i="104" a="1"/>
  <c r="B49" i="104" s="1"/>
  <c r="D49" i="104" s="1"/>
  <c r="H49" i="104" a="1"/>
  <c r="H49" i="104" s="1"/>
  <c r="N49" i="104" a="1"/>
  <c r="N49" i="104" s="1"/>
  <c r="R49" i="104" s="1"/>
  <c r="T49" i="104" a="1"/>
  <c r="T49" i="104" s="1"/>
  <c r="B50" i="104" a="1"/>
  <c r="B50" i="104" s="1"/>
  <c r="C50" i="104" s="1"/>
  <c r="H50" i="104" a="1"/>
  <c r="H50" i="104" s="1"/>
  <c r="N50" i="104" a="1"/>
  <c r="N50" i="104" s="1"/>
  <c r="T50" i="104" a="1"/>
  <c r="T50" i="104" s="1"/>
  <c r="B51" i="104" a="1"/>
  <c r="B51" i="104" s="1"/>
  <c r="H51" i="104" a="1"/>
  <c r="H51" i="104" s="1"/>
  <c r="N51" i="104" a="1"/>
  <c r="N51" i="104" s="1"/>
  <c r="T51" i="104" a="1"/>
  <c r="T51" i="104" s="1"/>
  <c r="B52" i="104" a="1"/>
  <c r="B52" i="104" s="1"/>
  <c r="H52" i="104" a="1"/>
  <c r="H52" i="104" s="1"/>
  <c r="N52" i="104" a="1"/>
  <c r="N52" i="104" s="1"/>
  <c r="T52" i="104" a="1"/>
  <c r="T52" i="104" s="1"/>
  <c r="B53" i="104" a="1"/>
  <c r="B53" i="104" s="1"/>
  <c r="H53" i="104" a="1"/>
  <c r="H53" i="104" s="1"/>
  <c r="N53" i="104" a="1"/>
  <c r="N53" i="104" s="1"/>
  <c r="T53" i="104" a="1"/>
  <c r="T53" i="104" s="1"/>
  <c r="B54" i="104" a="1"/>
  <c r="B54" i="104" s="1"/>
  <c r="H54" i="104" a="1"/>
  <c r="H54" i="104" s="1"/>
  <c r="N54" i="104" a="1"/>
  <c r="N54" i="104" s="1"/>
  <c r="T54" i="104" a="1"/>
  <c r="T54" i="104" s="1"/>
  <c r="B55" i="104" a="1"/>
  <c r="B55" i="104" s="1"/>
  <c r="H55" i="104" a="1"/>
  <c r="H55" i="104" s="1"/>
  <c r="N55" i="104" a="1"/>
  <c r="N55" i="104" s="1"/>
  <c r="T55" i="104" a="1"/>
  <c r="T55" i="104" s="1"/>
  <c r="B56" i="104" a="1"/>
  <c r="B56" i="104" s="1"/>
  <c r="H56" i="104" a="1"/>
  <c r="H56" i="104" s="1"/>
  <c r="N56" i="104" a="1"/>
  <c r="N56" i="104" s="1"/>
  <c r="T56" i="104" a="1"/>
  <c r="T56" i="104" s="1"/>
  <c r="B57" i="104" a="1"/>
  <c r="B57" i="104" s="1"/>
  <c r="H57" i="104" a="1"/>
  <c r="H57" i="104" s="1"/>
  <c r="N57" i="104" a="1"/>
  <c r="N57" i="104" s="1"/>
  <c r="T57" i="104" a="1"/>
  <c r="T57" i="104" s="1"/>
  <c r="B58" i="104" a="1"/>
  <c r="B58" i="104" s="1"/>
  <c r="H58" i="104" a="1"/>
  <c r="H58" i="104" s="1"/>
  <c r="N58" i="104" a="1"/>
  <c r="N58" i="104" s="1"/>
  <c r="T58" i="104" a="1"/>
  <c r="T58" i="104" s="1"/>
  <c r="B59" i="104" a="1"/>
  <c r="B59" i="104" s="1"/>
  <c r="H59" i="104" a="1"/>
  <c r="H59" i="104" s="1"/>
  <c r="N59" i="104" a="1"/>
  <c r="N59" i="104" s="1"/>
  <c r="T59" i="104" a="1"/>
  <c r="T59" i="104" s="1"/>
  <c r="B60" i="104" a="1"/>
  <c r="B60" i="104" s="1"/>
  <c r="H60" i="104" a="1"/>
  <c r="H60" i="104" s="1"/>
  <c r="I60" i="104" s="1"/>
  <c r="N60" i="104" a="1"/>
  <c r="N60" i="104" s="1"/>
  <c r="T60" i="104" a="1"/>
  <c r="T60" i="104" s="1"/>
  <c r="W60" i="104" s="1"/>
  <c r="B61" i="104" a="1"/>
  <c r="B61" i="104" s="1"/>
  <c r="D61" i="104" s="1"/>
  <c r="H61" i="104" a="1"/>
  <c r="H61" i="104" s="1"/>
  <c r="K61" i="104" s="1"/>
  <c r="N61" i="104" a="1"/>
  <c r="N61" i="104" s="1"/>
  <c r="T61" i="104" a="1"/>
  <c r="T61" i="104" s="1"/>
  <c r="W61" i="104" s="1"/>
  <c r="B62" i="104" a="1"/>
  <c r="B62" i="104" s="1"/>
  <c r="H62" i="104" a="1"/>
  <c r="H62" i="104" s="1"/>
  <c r="K62" i="104" s="1"/>
  <c r="N62" i="104" a="1"/>
  <c r="N62" i="104" s="1"/>
  <c r="T62" i="104" a="1"/>
  <c r="T62" i="104" s="1"/>
  <c r="W62" i="104" s="1"/>
  <c r="B63" i="104" a="1"/>
  <c r="B63" i="104" s="1"/>
  <c r="H63" i="104" a="1"/>
  <c r="H63" i="104" s="1"/>
  <c r="K63" i="104" s="1"/>
  <c r="N63" i="104" a="1"/>
  <c r="N63" i="104" s="1"/>
  <c r="T63" i="104" a="1"/>
  <c r="T63" i="104" s="1"/>
  <c r="W63" i="104" s="1"/>
  <c r="B64" i="104" a="1"/>
  <c r="B64" i="104" s="1"/>
  <c r="H64" i="104" a="1"/>
  <c r="H64" i="104" s="1"/>
  <c r="K64" i="104" s="1"/>
  <c r="N64" i="104" a="1"/>
  <c r="N64" i="104" s="1"/>
  <c r="T64" i="104" a="1"/>
  <c r="T64" i="104" s="1"/>
  <c r="W64" i="104" s="1"/>
  <c r="B65" i="104" a="1"/>
  <c r="B65" i="104" s="1"/>
  <c r="H65" i="104" a="1"/>
  <c r="H65" i="104" s="1"/>
  <c r="K65" i="104" s="1"/>
  <c r="N65" i="104" a="1"/>
  <c r="N65" i="104" s="1"/>
  <c r="T65" i="104" a="1"/>
  <c r="T65" i="104" s="1"/>
  <c r="W65" i="104" s="1"/>
  <c r="B66" i="104" a="1"/>
  <c r="B66" i="104" s="1"/>
  <c r="H66" i="104" a="1"/>
  <c r="H66" i="104" s="1"/>
  <c r="K66" i="104" s="1"/>
  <c r="N66" i="104" a="1"/>
  <c r="N66" i="104" s="1"/>
  <c r="T66" i="104" a="1"/>
  <c r="T66" i="104" s="1"/>
  <c r="W66" i="104" s="1"/>
  <c r="B67" i="104" a="1"/>
  <c r="B67" i="104" s="1"/>
  <c r="H67" i="104" a="1"/>
  <c r="H67" i="104" s="1"/>
  <c r="K67" i="104" s="1"/>
  <c r="N67" i="104" a="1"/>
  <c r="N67" i="104" s="1"/>
  <c r="T67" i="104" a="1"/>
  <c r="T67" i="104" s="1"/>
  <c r="W67" i="104" s="1"/>
  <c r="B68" i="104" a="1"/>
  <c r="B68" i="104" s="1"/>
  <c r="H68" i="104" a="1"/>
  <c r="H68" i="104" s="1"/>
  <c r="K68" i="104" s="1"/>
  <c r="N68" i="104" a="1"/>
  <c r="N68" i="104" s="1"/>
  <c r="T68" i="104" a="1"/>
  <c r="T68" i="104" s="1"/>
  <c r="B69" i="104" a="1"/>
  <c r="B69" i="104" s="1"/>
  <c r="C69" i="104" s="1"/>
  <c r="H69" i="104" a="1"/>
  <c r="H69" i="104" s="1"/>
  <c r="N69" i="104" a="1"/>
  <c r="N69" i="104" s="1"/>
  <c r="T69" i="104" a="1"/>
  <c r="T69" i="104" s="1"/>
  <c r="B70" i="104" a="1"/>
  <c r="B70" i="104" s="1"/>
  <c r="C70" i="104" s="1"/>
  <c r="H70" i="104" a="1"/>
  <c r="H70" i="104" s="1"/>
  <c r="N70" i="104" a="1"/>
  <c r="N70" i="104" s="1"/>
  <c r="T70" i="104" a="1"/>
  <c r="T70" i="104" s="1"/>
  <c r="B71" i="104" a="1"/>
  <c r="B71" i="104" s="1"/>
  <c r="C71" i="104" s="1"/>
  <c r="H71" i="104" a="1"/>
  <c r="H71" i="104" s="1"/>
  <c r="N71" i="104" a="1"/>
  <c r="N71" i="104" s="1"/>
  <c r="T71" i="104" a="1"/>
  <c r="T71" i="104" s="1"/>
  <c r="B72" i="104" a="1"/>
  <c r="B72" i="104" s="1"/>
  <c r="C72" i="104" s="1"/>
  <c r="H72" i="104" a="1"/>
  <c r="H72" i="104" s="1"/>
  <c r="N72" i="104" a="1"/>
  <c r="N72" i="104" s="1"/>
  <c r="T72" i="104" a="1"/>
  <c r="T72" i="104" s="1"/>
  <c r="B73" i="104" a="1"/>
  <c r="B73" i="104" s="1"/>
  <c r="C73" i="104" s="1"/>
  <c r="H73" i="104" a="1"/>
  <c r="H73" i="104" s="1"/>
  <c r="N73" i="104" a="1"/>
  <c r="N73" i="104" s="1"/>
  <c r="T73" i="104" a="1"/>
  <c r="T73" i="104" s="1"/>
  <c r="B74" i="104" a="1"/>
  <c r="B74" i="104" s="1"/>
  <c r="C74" i="104" s="1"/>
  <c r="H74" i="104" a="1"/>
  <c r="H74" i="104" s="1"/>
  <c r="N74" i="104" a="1"/>
  <c r="N74" i="104" s="1"/>
  <c r="T74" i="104" a="1"/>
  <c r="T74" i="104" s="1"/>
  <c r="B75" i="104" a="1"/>
  <c r="B75" i="104" s="1"/>
  <c r="C75" i="104" s="1"/>
  <c r="H75" i="104" a="1"/>
  <c r="H75" i="104" s="1"/>
  <c r="N75" i="104" a="1"/>
  <c r="N75" i="104" s="1"/>
  <c r="T75" i="104" a="1"/>
  <c r="T75" i="104" s="1"/>
  <c r="B76" i="104" a="1"/>
  <c r="B76" i="104" s="1"/>
  <c r="C76" i="104" s="1"/>
  <c r="H76" i="104" a="1"/>
  <c r="H76" i="104" s="1"/>
  <c r="N76" i="104" a="1"/>
  <c r="N76" i="104" s="1"/>
  <c r="T76" i="104" a="1"/>
  <c r="T76" i="104" s="1"/>
  <c r="B77" i="104" a="1"/>
  <c r="B77" i="104" s="1"/>
  <c r="C77" i="104" s="1"/>
  <c r="H77" i="104" a="1"/>
  <c r="H77" i="104" s="1"/>
  <c r="N77" i="104" a="1"/>
  <c r="N77" i="104" s="1"/>
  <c r="T77" i="104" a="1"/>
  <c r="T77" i="104" s="1"/>
  <c r="B78" i="104" a="1"/>
  <c r="B78" i="104" s="1"/>
  <c r="C78" i="104" s="1"/>
  <c r="H78" i="104" a="1"/>
  <c r="H78" i="104" s="1"/>
  <c r="N78" i="104" a="1"/>
  <c r="N78" i="104" s="1"/>
  <c r="T78" i="104" a="1"/>
  <c r="T78" i="104" s="1"/>
  <c r="B79" i="104" a="1"/>
  <c r="B79" i="104" s="1"/>
  <c r="C79" i="104" s="1"/>
  <c r="H79" i="104" a="1"/>
  <c r="H79" i="104" s="1"/>
  <c r="N79" i="104" a="1"/>
  <c r="N79" i="104" s="1"/>
  <c r="T79" i="104" a="1"/>
  <c r="T79" i="104" s="1"/>
  <c r="B80" i="104" a="1"/>
  <c r="B80" i="104" s="1"/>
  <c r="C80" i="104" s="1"/>
  <c r="H80" i="104" a="1"/>
  <c r="H80" i="104" s="1"/>
  <c r="N80" i="104" a="1"/>
  <c r="N80" i="104" s="1"/>
  <c r="T80" i="104" a="1"/>
  <c r="T80" i="104" s="1"/>
  <c r="B81" i="104" a="1"/>
  <c r="B81" i="104" s="1"/>
  <c r="C81" i="104" s="1"/>
  <c r="H81" i="104" a="1"/>
  <c r="H81" i="104" s="1"/>
  <c r="N81" i="104" a="1"/>
  <c r="N81" i="104" s="1"/>
  <c r="T81" i="104" a="1"/>
  <c r="T81" i="104" s="1"/>
  <c r="B82" i="104" a="1"/>
  <c r="B82" i="104" s="1"/>
  <c r="C82" i="104" s="1"/>
  <c r="H82" i="104" a="1"/>
  <c r="H82" i="104" s="1"/>
  <c r="N82" i="104" a="1"/>
  <c r="N82" i="104" s="1"/>
  <c r="T82" i="104" a="1"/>
  <c r="T82" i="104" s="1"/>
  <c r="B83" i="104" a="1"/>
  <c r="B83" i="104" s="1"/>
  <c r="C83" i="104" s="1"/>
  <c r="H83" i="104" a="1"/>
  <c r="H83" i="104" s="1"/>
  <c r="N83" i="104" a="1"/>
  <c r="N83" i="104" s="1"/>
  <c r="T83" i="104" a="1"/>
  <c r="T83" i="104" s="1"/>
  <c r="B84" i="104" a="1"/>
  <c r="B84" i="104" s="1"/>
  <c r="C84" i="104" s="1"/>
  <c r="H84" i="104" a="1"/>
  <c r="H84" i="104" s="1"/>
  <c r="N84" i="104" a="1"/>
  <c r="N84" i="104" s="1"/>
  <c r="T84" i="104" a="1"/>
  <c r="T84" i="104" s="1"/>
  <c r="B85" i="104" a="1"/>
  <c r="B85" i="104" s="1"/>
  <c r="C85" i="104" s="1"/>
  <c r="H85" i="104" a="1"/>
  <c r="H85" i="104" s="1"/>
  <c r="N85" i="104" a="1"/>
  <c r="N85" i="104" s="1"/>
  <c r="T85" i="104" a="1"/>
  <c r="T85" i="104" s="1"/>
  <c r="B86" i="104" a="1"/>
  <c r="B86" i="104" s="1"/>
  <c r="C86" i="104" s="1"/>
  <c r="H86" i="104" a="1"/>
  <c r="H86" i="104" s="1"/>
  <c r="N86" i="104" a="1"/>
  <c r="N86" i="104" s="1"/>
  <c r="T86" i="104" a="1"/>
  <c r="T86" i="104" s="1"/>
  <c r="B87" i="104" a="1"/>
  <c r="B87" i="104" s="1"/>
  <c r="C87" i="104" s="1"/>
  <c r="H87" i="104" a="1"/>
  <c r="H87" i="104" s="1"/>
  <c r="N87" i="104" a="1"/>
  <c r="N87" i="104" s="1"/>
  <c r="T87" i="104" a="1"/>
  <c r="T87" i="104" s="1"/>
  <c r="B88" i="104" a="1"/>
  <c r="B88" i="104" s="1"/>
  <c r="C88" i="104" s="1"/>
  <c r="H88" i="104" a="1"/>
  <c r="H88" i="104" s="1"/>
  <c r="N88" i="104" a="1"/>
  <c r="N88" i="104" s="1"/>
  <c r="T88" i="104" a="1"/>
  <c r="T88" i="104" s="1"/>
  <c r="B89" i="104" a="1"/>
  <c r="B89" i="104" s="1"/>
  <c r="C89" i="104" s="1"/>
  <c r="H89" i="104" a="1"/>
  <c r="H89" i="104" s="1"/>
  <c r="N89" i="104" a="1"/>
  <c r="N89" i="104" s="1"/>
  <c r="T89" i="104" a="1"/>
  <c r="T89" i="104" s="1"/>
  <c r="B90" i="104" a="1"/>
  <c r="B90" i="104" s="1"/>
  <c r="C90" i="104" s="1"/>
  <c r="H90" i="104" a="1"/>
  <c r="H90" i="104" s="1"/>
  <c r="N90" i="104" a="1"/>
  <c r="N90" i="104" s="1"/>
  <c r="T90" i="104" a="1"/>
  <c r="T90" i="104" s="1"/>
  <c r="B91" i="104" a="1"/>
  <c r="B91" i="104" s="1"/>
  <c r="C91" i="104" s="1"/>
  <c r="H91" i="104" a="1"/>
  <c r="H91" i="104" s="1"/>
  <c r="N91" i="104" a="1"/>
  <c r="N91" i="104" s="1"/>
  <c r="T91" i="104" a="1"/>
  <c r="T91" i="104" s="1"/>
  <c r="B92" i="104" a="1"/>
  <c r="B92" i="104" s="1"/>
  <c r="C92" i="104" s="1"/>
  <c r="H92" i="104" a="1"/>
  <c r="H92" i="104" s="1"/>
  <c r="N92" i="104" a="1"/>
  <c r="N92" i="104" s="1"/>
  <c r="T92" i="104" a="1"/>
  <c r="T92" i="104" s="1"/>
  <c r="B93" i="104" a="1"/>
  <c r="B93" i="104" s="1"/>
  <c r="C93" i="104" s="1"/>
  <c r="H93" i="104" a="1"/>
  <c r="H93" i="104" s="1"/>
  <c r="N93" i="104" a="1"/>
  <c r="N93" i="104" s="1"/>
  <c r="T93" i="104" a="1"/>
  <c r="T93" i="104" s="1"/>
  <c r="B94" i="104" a="1"/>
  <c r="B94" i="104" s="1"/>
  <c r="C94" i="104" s="1"/>
  <c r="H94" i="104" a="1"/>
  <c r="H94" i="104" s="1"/>
  <c r="N94" i="104" a="1"/>
  <c r="N94" i="104" s="1"/>
  <c r="T94" i="104" a="1"/>
  <c r="T94" i="104" s="1"/>
  <c r="B95" i="104" a="1"/>
  <c r="B95" i="104" s="1"/>
  <c r="C95" i="104" s="1"/>
  <c r="H95" i="104" a="1"/>
  <c r="H95" i="104" s="1"/>
  <c r="N95" i="104" a="1"/>
  <c r="N95" i="104" s="1"/>
  <c r="T95" i="104" a="1"/>
  <c r="T95" i="104" s="1"/>
  <c r="B96" i="104" a="1"/>
  <c r="B96" i="104" s="1"/>
  <c r="C96" i="104" s="1"/>
  <c r="H96" i="104" a="1"/>
  <c r="H96" i="104" s="1"/>
  <c r="N96" i="104" a="1"/>
  <c r="N96" i="104" s="1"/>
  <c r="T96" i="104" a="1"/>
  <c r="T96" i="104" s="1"/>
  <c r="B97" i="104" a="1"/>
  <c r="B97" i="104" s="1"/>
  <c r="C97" i="104" s="1"/>
  <c r="H97" i="104" a="1"/>
  <c r="H97" i="104" s="1"/>
  <c r="N97" i="104" a="1"/>
  <c r="N97" i="104" s="1"/>
  <c r="T97" i="104" a="1"/>
  <c r="T97" i="104" s="1"/>
  <c r="B98" i="104" a="1"/>
  <c r="B98" i="104" s="1"/>
  <c r="C98" i="104" s="1"/>
  <c r="H98" i="104" a="1"/>
  <c r="H98" i="104" s="1"/>
  <c r="N98" i="104" a="1"/>
  <c r="N98" i="104" s="1"/>
  <c r="T98" i="104" a="1"/>
  <c r="T98" i="104" s="1"/>
  <c r="C5" i="135"/>
  <c r="C5" i="134"/>
  <c r="C5" i="133"/>
  <c r="C5" i="132"/>
  <c r="C23" i="132" s="1"/>
  <c r="C5" i="131"/>
  <c r="C5" i="130"/>
  <c r="C5" i="129"/>
  <c r="C5" i="128"/>
  <c r="C5" i="127"/>
  <c r="C5" i="126"/>
  <c r="C5" i="125"/>
  <c r="C5" i="124"/>
  <c r="C5" i="123"/>
  <c r="C29" i="138"/>
  <c r="C23" i="138"/>
  <c r="A9" i="138"/>
  <c r="C5" i="138"/>
  <c r="C26" i="138" s="1"/>
  <c r="B5" i="138"/>
  <c r="C2" i="138"/>
  <c r="C29" i="137"/>
  <c r="C23" i="137"/>
  <c r="A9" i="137"/>
  <c r="C5" i="137"/>
  <c r="C26" i="137" s="1"/>
  <c r="B5" i="137"/>
  <c r="C2" i="137"/>
  <c r="C29" i="136"/>
  <c r="C23" i="136"/>
  <c r="A9" i="136"/>
  <c r="C5" i="136"/>
  <c r="C26" i="136" s="1"/>
  <c r="B5" i="136"/>
  <c r="C2" i="136"/>
  <c r="C29" i="135"/>
  <c r="C23" i="135"/>
  <c r="A9" i="135"/>
  <c r="C26" i="135"/>
  <c r="B5" i="135"/>
  <c r="C2" i="135"/>
  <c r="C29" i="134"/>
  <c r="C23" i="134"/>
  <c r="A9" i="134"/>
  <c r="C26" i="134"/>
  <c r="B5" i="134"/>
  <c r="C2" i="134"/>
  <c r="C29" i="133"/>
  <c r="C23" i="133"/>
  <c r="A9" i="133"/>
  <c r="C26" i="133"/>
  <c r="B5" i="133"/>
  <c r="C2" i="133"/>
  <c r="A9" i="132"/>
  <c r="C29" i="131"/>
  <c r="C23" i="131"/>
  <c r="A9" i="131"/>
  <c r="C26" i="131"/>
  <c r="B5" i="131"/>
  <c r="C2" i="131"/>
  <c r="C29" i="130"/>
  <c r="C23" i="130"/>
  <c r="A9" i="130"/>
  <c r="C26" i="130"/>
  <c r="B5" i="130"/>
  <c r="C2" i="130"/>
  <c r="C29" i="129"/>
  <c r="C23" i="129"/>
  <c r="A9" i="129"/>
  <c r="C26" i="129"/>
  <c r="B5" i="129"/>
  <c r="C2" i="129"/>
  <c r="C29" i="128"/>
  <c r="C23" i="128"/>
  <c r="A9" i="128"/>
  <c r="C26" i="128"/>
  <c r="B5" i="128"/>
  <c r="C2" i="128"/>
  <c r="C29" i="127"/>
  <c r="C23" i="127"/>
  <c r="A9" i="127"/>
  <c r="C26" i="127"/>
  <c r="B5" i="127"/>
  <c r="C2" i="127"/>
  <c r="C29" i="126"/>
  <c r="C23" i="126"/>
  <c r="A9" i="126"/>
  <c r="C26" i="126"/>
  <c r="B5" i="126"/>
  <c r="C2" i="126"/>
  <c r="C29" i="125"/>
  <c r="C23" i="125"/>
  <c r="A9" i="125"/>
  <c r="C26" i="125"/>
  <c r="B5" i="125"/>
  <c r="C2" i="125"/>
  <c r="C29" i="124"/>
  <c r="C23" i="124"/>
  <c r="A9" i="124"/>
  <c r="C26" i="124"/>
  <c r="B5" i="124"/>
  <c r="C2" i="124"/>
  <c r="C29" i="123"/>
  <c r="C23" i="123"/>
  <c r="A9" i="123"/>
  <c r="C26" i="123"/>
  <c r="B5" i="123"/>
  <c r="C2" i="123"/>
  <c r="C5" i="122"/>
  <c r="C2" i="122" s="1"/>
  <c r="N2" i="102"/>
  <c r="A9" i="122"/>
  <c r="A4" i="118"/>
  <c r="A4" i="113"/>
  <c r="A21" i="104" l="1"/>
  <c r="F21" i="104"/>
  <c r="K60" i="104"/>
  <c r="F50" i="104"/>
  <c r="O26" i="104"/>
  <c r="R26" i="104"/>
  <c r="O25" i="104"/>
  <c r="R25" i="104"/>
  <c r="O24" i="104"/>
  <c r="R24" i="104"/>
  <c r="O23" i="104"/>
  <c r="R23" i="104"/>
  <c r="O22" i="104"/>
  <c r="R22" i="104"/>
  <c r="M19" i="104"/>
  <c r="P19" i="104"/>
  <c r="R19" i="104"/>
  <c r="P61" i="104"/>
  <c r="R61" i="104"/>
  <c r="C60" i="104"/>
  <c r="F60" i="104"/>
  <c r="C59" i="104"/>
  <c r="F59" i="104"/>
  <c r="C58" i="104"/>
  <c r="F58" i="104"/>
  <c r="C57" i="104"/>
  <c r="F57" i="104"/>
  <c r="C56" i="104"/>
  <c r="F56" i="104"/>
  <c r="C55" i="104"/>
  <c r="F55" i="104"/>
  <c r="C54" i="104"/>
  <c r="F54" i="104"/>
  <c r="C53" i="104"/>
  <c r="F53" i="104"/>
  <c r="C52" i="104"/>
  <c r="F52" i="104"/>
  <c r="C51" i="104"/>
  <c r="F51" i="104"/>
  <c r="V39" i="104"/>
  <c r="X39" i="104"/>
  <c r="V38" i="104"/>
  <c r="X38" i="104"/>
  <c r="G15" i="104"/>
  <c r="J15" i="104"/>
  <c r="L15" i="104"/>
  <c r="F98" i="104"/>
  <c r="F97" i="104"/>
  <c r="F96" i="104"/>
  <c r="F95" i="104"/>
  <c r="F94" i="104"/>
  <c r="F93" i="104"/>
  <c r="F92" i="104"/>
  <c r="F91" i="104"/>
  <c r="F90" i="104"/>
  <c r="F89" i="104"/>
  <c r="F88" i="104"/>
  <c r="F87" i="104"/>
  <c r="F86" i="104"/>
  <c r="F85" i="104"/>
  <c r="F84" i="104"/>
  <c r="F83" i="104"/>
  <c r="F82" i="104"/>
  <c r="F81" i="104"/>
  <c r="F80" i="104"/>
  <c r="F79" i="104"/>
  <c r="F78" i="104"/>
  <c r="F77" i="104"/>
  <c r="F76" i="104"/>
  <c r="F75" i="104"/>
  <c r="F74" i="104"/>
  <c r="F73" i="104"/>
  <c r="F72" i="104"/>
  <c r="F71" i="104"/>
  <c r="F70" i="104"/>
  <c r="F69" i="104"/>
  <c r="F61" i="104"/>
  <c r="R45" i="104"/>
  <c r="R44" i="104"/>
  <c r="R43" i="104"/>
  <c r="R42" i="104"/>
  <c r="L39" i="104"/>
  <c r="L38" i="104"/>
  <c r="L37" i="104"/>
  <c r="L36" i="104"/>
  <c r="L35" i="104"/>
  <c r="L34" i="104"/>
  <c r="L33" i="104"/>
  <c r="L32" i="104"/>
  <c r="L31" i="104"/>
  <c r="L30" i="104"/>
  <c r="L29" i="104"/>
  <c r="R27" i="104"/>
  <c r="D21" i="104"/>
  <c r="O98" i="104"/>
  <c r="P98" i="104"/>
  <c r="R98" i="104"/>
  <c r="O97" i="104"/>
  <c r="P97" i="104"/>
  <c r="R97" i="104"/>
  <c r="O96" i="104"/>
  <c r="P96" i="104"/>
  <c r="R96" i="104"/>
  <c r="O95" i="104"/>
  <c r="R95" i="104"/>
  <c r="P95" i="104"/>
  <c r="O94" i="104"/>
  <c r="R94" i="104"/>
  <c r="P94" i="104"/>
  <c r="O93" i="104"/>
  <c r="P93" i="104"/>
  <c r="R93" i="104"/>
  <c r="O92" i="104"/>
  <c r="P92" i="104"/>
  <c r="R92" i="104"/>
  <c r="O91" i="104"/>
  <c r="P91" i="104"/>
  <c r="R91" i="104"/>
  <c r="O90" i="104"/>
  <c r="P90" i="104"/>
  <c r="R90" i="104"/>
  <c r="O89" i="104"/>
  <c r="P89" i="104"/>
  <c r="R89" i="104"/>
  <c r="O88" i="104"/>
  <c r="P88" i="104"/>
  <c r="R88" i="104"/>
  <c r="O87" i="104"/>
  <c r="P87" i="104"/>
  <c r="R87" i="104"/>
  <c r="O86" i="104"/>
  <c r="P86" i="104"/>
  <c r="R86" i="104"/>
  <c r="O85" i="104"/>
  <c r="P85" i="104"/>
  <c r="R85" i="104"/>
  <c r="O84" i="104"/>
  <c r="R84" i="104"/>
  <c r="P84" i="104"/>
  <c r="O83" i="104"/>
  <c r="P83" i="104"/>
  <c r="R83" i="104"/>
  <c r="O82" i="104"/>
  <c r="P82" i="104"/>
  <c r="R82" i="104"/>
  <c r="O81" i="104"/>
  <c r="P81" i="104"/>
  <c r="R81" i="104"/>
  <c r="O80" i="104"/>
  <c r="P80" i="104"/>
  <c r="R80" i="104"/>
  <c r="O79" i="104"/>
  <c r="P79" i="104"/>
  <c r="R79" i="104"/>
  <c r="O78" i="104"/>
  <c r="P78" i="104"/>
  <c r="R78" i="104"/>
  <c r="O77" i="104"/>
  <c r="P77" i="104"/>
  <c r="R77" i="104"/>
  <c r="O76" i="104"/>
  <c r="P76" i="104"/>
  <c r="R76" i="104"/>
  <c r="O75" i="104"/>
  <c r="P75" i="104"/>
  <c r="R75" i="104"/>
  <c r="O74" i="104"/>
  <c r="P74" i="104"/>
  <c r="R74" i="104"/>
  <c r="O73" i="104"/>
  <c r="P73" i="104"/>
  <c r="R73" i="104"/>
  <c r="O72" i="104"/>
  <c r="P72" i="104"/>
  <c r="R72" i="104"/>
  <c r="O71" i="104"/>
  <c r="P71" i="104"/>
  <c r="R71" i="104"/>
  <c r="O70" i="104"/>
  <c r="P70" i="104"/>
  <c r="R70" i="104"/>
  <c r="O69" i="104"/>
  <c r="P69" i="104"/>
  <c r="R69" i="104"/>
  <c r="P68" i="104"/>
  <c r="R68" i="104"/>
  <c r="D68" i="104"/>
  <c r="F68" i="104"/>
  <c r="P67" i="104"/>
  <c r="R67" i="104"/>
  <c r="D67" i="104"/>
  <c r="F67" i="104"/>
  <c r="P66" i="104"/>
  <c r="R66" i="104"/>
  <c r="D66" i="104"/>
  <c r="F66" i="104"/>
  <c r="P65" i="104"/>
  <c r="R65" i="104"/>
  <c r="D65" i="104"/>
  <c r="F65" i="104"/>
  <c r="P64" i="104"/>
  <c r="R64" i="104"/>
  <c r="D64" i="104"/>
  <c r="F64" i="104"/>
  <c r="P63" i="104"/>
  <c r="R63" i="104"/>
  <c r="D63" i="104"/>
  <c r="F63" i="104"/>
  <c r="P62" i="104"/>
  <c r="R62" i="104"/>
  <c r="D62" i="104"/>
  <c r="F62" i="104"/>
  <c r="P60" i="104"/>
  <c r="R60" i="104"/>
  <c r="O59" i="104"/>
  <c r="R59" i="104"/>
  <c r="P59" i="104"/>
  <c r="O58" i="104"/>
  <c r="R58" i="104"/>
  <c r="P58" i="104"/>
  <c r="O57" i="104"/>
  <c r="R57" i="104"/>
  <c r="P57" i="104"/>
  <c r="O56" i="104"/>
  <c r="R56" i="104"/>
  <c r="P56" i="104"/>
  <c r="O55" i="104"/>
  <c r="R55" i="104"/>
  <c r="P55" i="104"/>
  <c r="O54" i="104"/>
  <c r="R54" i="104"/>
  <c r="P54" i="104"/>
  <c r="O53" i="104"/>
  <c r="R53" i="104"/>
  <c r="P53" i="104"/>
  <c r="O52" i="104"/>
  <c r="R52" i="104"/>
  <c r="P52" i="104"/>
  <c r="O51" i="104"/>
  <c r="R51" i="104"/>
  <c r="P51" i="104"/>
  <c r="O50" i="104"/>
  <c r="R50" i="104"/>
  <c r="P50" i="104"/>
  <c r="D98" i="104"/>
  <c r="D97" i="104"/>
  <c r="D96" i="104"/>
  <c r="D95" i="104"/>
  <c r="D94" i="104"/>
  <c r="D93" i="104"/>
  <c r="D92" i="104"/>
  <c r="D91" i="104"/>
  <c r="D90" i="104"/>
  <c r="D89" i="104"/>
  <c r="D88" i="104"/>
  <c r="D87" i="104"/>
  <c r="D86" i="104"/>
  <c r="D85" i="104"/>
  <c r="D84" i="104"/>
  <c r="D83" i="104"/>
  <c r="D82" i="104"/>
  <c r="D81" i="104"/>
  <c r="D80" i="104"/>
  <c r="D79" i="104"/>
  <c r="D78" i="104"/>
  <c r="D77" i="104"/>
  <c r="D76" i="104"/>
  <c r="D75" i="104"/>
  <c r="D74" i="104"/>
  <c r="D73" i="104"/>
  <c r="D72" i="104"/>
  <c r="D71" i="104"/>
  <c r="D70" i="104"/>
  <c r="D69" i="104"/>
  <c r="O48" i="104"/>
  <c r="P48" i="104"/>
  <c r="C48" i="104"/>
  <c r="F48" i="104"/>
  <c r="O46" i="104"/>
  <c r="P46" i="104"/>
  <c r="C46" i="104"/>
  <c r="F46" i="104"/>
  <c r="C45" i="104"/>
  <c r="D45" i="104"/>
  <c r="F45" i="104"/>
  <c r="C44" i="104"/>
  <c r="D44" i="104"/>
  <c r="F44" i="104"/>
  <c r="C43" i="104"/>
  <c r="D43" i="104"/>
  <c r="F43" i="104"/>
  <c r="C42" i="104"/>
  <c r="D42" i="104"/>
  <c r="F42" i="104"/>
  <c r="U37" i="104"/>
  <c r="X37" i="104"/>
  <c r="V37" i="104"/>
  <c r="U36" i="104"/>
  <c r="X36" i="104"/>
  <c r="V36" i="104"/>
  <c r="U35" i="104"/>
  <c r="X35" i="104"/>
  <c r="V35" i="104"/>
  <c r="U34" i="104"/>
  <c r="X34" i="104"/>
  <c r="V34" i="104"/>
  <c r="U33" i="104"/>
  <c r="X33" i="104"/>
  <c r="V33" i="104"/>
  <c r="U32" i="104"/>
  <c r="X32" i="104"/>
  <c r="V32" i="104"/>
  <c r="U31" i="104"/>
  <c r="X31" i="104"/>
  <c r="V31" i="104"/>
  <c r="U30" i="104"/>
  <c r="X30" i="104"/>
  <c r="V30" i="104"/>
  <c r="U29" i="104"/>
  <c r="X29" i="104"/>
  <c r="V29" i="104"/>
  <c r="U28" i="104"/>
  <c r="X28" i="104"/>
  <c r="V28" i="104"/>
  <c r="M20" i="104"/>
  <c r="O20" i="104"/>
  <c r="Q20" i="104"/>
  <c r="P20" i="104"/>
  <c r="R20" i="104"/>
  <c r="D60" i="104"/>
  <c r="D59" i="104"/>
  <c r="D58" i="104"/>
  <c r="D57" i="104"/>
  <c r="D56" i="104"/>
  <c r="D55" i="104"/>
  <c r="D54" i="104"/>
  <c r="D53" i="104"/>
  <c r="D52" i="104"/>
  <c r="D51" i="104"/>
  <c r="D50" i="104"/>
  <c r="O49" i="104"/>
  <c r="P49" i="104"/>
  <c r="C49" i="104"/>
  <c r="F49" i="104"/>
  <c r="R48" i="104"/>
  <c r="D48" i="104"/>
  <c r="O47" i="104"/>
  <c r="P47" i="104"/>
  <c r="C47" i="104"/>
  <c r="F47" i="104"/>
  <c r="R46" i="104"/>
  <c r="D46" i="104"/>
  <c r="V41" i="104"/>
  <c r="X41" i="104"/>
  <c r="J41" i="104"/>
  <c r="L41" i="104"/>
  <c r="V40" i="104"/>
  <c r="X40" i="104"/>
  <c r="J40" i="104"/>
  <c r="L40" i="104"/>
  <c r="M28" i="104"/>
  <c r="P28" i="104"/>
  <c r="R28" i="104"/>
  <c r="O28" i="104"/>
  <c r="Q28" i="104"/>
  <c r="F28" i="104"/>
  <c r="D28" i="104"/>
  <c r="D27" i="104"/>
  <c r="F27" i="104"/>
  <c r="C26" i="104"/>
  <c r="D26" i="104"/>
  <c r="F26" i="104"/>
  <c r="C25" i="104"/>
  <c r="D25" i="104"/>
  <c r="F25" i="104"/>
  <c r="C24" i="104"/>
  <c r="D24" i="104"/>
  <c r="F24" i="104"/>
  <c r="C23" i="104"/>
  <c r="D23" i="104"/>
  <c r="F23" i="104"/>
  <c r="C22" i="104"/>
  <c r="D22" i="104"/>
  <c r="F22" i="104"/>
  <c r="O21" i="104"/>
  <c r="P21" i="104"/>
  <c r="R21" i="104"/>
  <c r="Q21" i="104"/>
  <c r="M16" i="104"/>
  <c r="O16" i="104"/>
  <c r="Q16" i="104"/>
  <c r="P16" i="104"/>
  <c r="R16" i="104"/>
  <c r="G9" i="104"/>
  <c r="I9" i="104"/>
  <c r="K9" i="104"/>
  <c r="J9" i="104"/>
  <c r="L9" i="104"/>
  <c r="P45" i="104"/>
  <c r="P44" i="104"/>
  <c r="P43" i="104"/>
  <c r="P42" i="104"/>
  <c r="P26" i="104"/>
  <c r="P25" i="104"/>
  <c r="P24" i="104"/>
  <c r="P23" i="104"/>
  <c r="P22" i="104"/>
  <c r="E21" i="104"/>
  <c r="C21" i="104"/>
  <c r="Q19" i="104"/>
  <c r="O19" i="104"/>
  <c r="K15" i="104"/>
  <c r="I15" i="104"/>
  <c r="J38" i="104"/>
  <c r="J37" i="104"/>
  <c r="J36" i="104"/>
  <c r="J35" i="104"/>
  <c r="J34" i="104"/>
  <c r="J33" i="104"/>
  <c r="J32" i="104"/>
  <c r="J31" i="104"/>
  <c r="J30" i="104"/>
  <c r="J29" i="104"/>
  <c r="G97" i="104"/>
  <c r="J97" i="104"/>
  <c r="L97" i="104"/>
  <c r="I97" i="104"/>
  <c r="K97" i="104"/>
  <c r="G95" i="104"/>
  <c r="J95" i="104"/>
  <c r="L95" i="104"/>
  <c r="I95" i="104"/>
  <c r="K95" i="104"/>
  <c r="G93" i="104"/>
  <c r="J93" i="104"/>
  <c r="L93" i="104"/>
  <c r="I93" i="104"/>
  <c r="K93" i="104"/>
  <c r="G91" i="104"/>
  <c r="J91" i="104"/>
  <c r="L91" i="104"/>
  <c r="I91" i="104"/>
  <c r="K91" i="104"/>
  <c r="S98" i="104"/>
  <c r="V98" i="104"/>
  <c r="X98" i="104"/>
  <c r="U98" i="104"/>
  <c r="W98" i="104"/>
  <c r="S97" i="104"/>
  <c r="V97" i="104"/>
  <c r="X97" i="104"/>
  <c r="U97" i="104"/>
  <c r="W97" i="104"/>
  <c r="S96" i="104"/>
  <c r="V96" i="104"/>
  <c r="X96" i="104"/>
  <c r="U96" i="104"/>
  <c r="W96" i="104"/>
  <c r="S95" i="104"/>
  <c r="V95" i="104"/>
  <c r="X95" i="104"/>
  <c r="U95" i="104"/>
  <c r="W95" i="104"/>
  <c r="S94" i="104"/>
  <c r="V94" i="104"/>
  <c r="X94" i="104"/>
  <c r="U94" i="104"/>
  <c r="W94" i="104"/>
  <c r="S93" i="104"/>
  <c r="V93" i="104"/>
  <c r="X93" i="104"/>
  <c r="U93" i="104"/>
  <c r="W93" i="104"/>
  <c r="S92" i="104"/>
  <c r="V92" i="104"/>
  <c r="X92" i="104"/>
  <c r="U92" i="104"/>
  <c r="W92" i="104"/>
  <c r="S91" i="104"/>
  <c r="V91" i="104"/>
  <c r="X91" i="104"/>
  <c r="U91" i="104"/>
  <c r="W91" i="104"/>
  <c r="S90" i="104"/>
  <c r="V90" i="104"/>
  <c r="X90" i="104"/>
  <c r="U90" i="104"/>
  <c r="W90" i="104"/>
  <c r="S89" i="104"/>
  <c r="V89" i="104"/>
  <c r="X89" i="104"/>
  <c r="U89" i="104"/>
  <c r="W89" i="104"/>
  <c r="S88" i="104"/>
  <c r="V88" i="104"/>
  <c r="X88" i="104"/>
  <c r="U88" i="104"/>
  <c r="W88" i="104"/>
  <c r="S87" i="104"/>
  <c r="V87" i="104"/>
  <c r="X87" i="104"/>
  <c r="U87" i="104"/>
  <c r="W87" i="104"/>
  <c r="S86" i="104"/>
  <c r="V86" i="104"/>
  <c r="X86" i="104"/>
  <c r="U86" i="104"/>
  <c r="W86" i="104"/>
  <c r="S85" i="104"/>
  <c r="V85" i="104"/>
  <c r="X85" i="104"/>
  <c r="U85" i="104"/>
  <c r="W85" i="104"/>
  <c r="S84" i="104"/>
  <c r="V84" i="104"/>
  <c r="X84" i="104"/>
  <c r="U84" i="104"/>
  <c r="W84" i="104"/>
  <c r="S83" i="104"/>
  <c r="V83" i="104"/>
  <c r="X83" i="104"/>
  <c r="U83" i="104"/>
  <c r="W83" i="104"/>
  <c r="S82" i="104"/>
  <c r="V82" i="104"/>
  <c r="X82" i="104"/>
  <c r="U82" i="104"/>
  <c r="W82" i="104"/>
  <c r="S81" i="104"/>
  <c r="V81" i="104"/>
  <c r="X81" i="104"/>
  <c r="U81" i="104"/>
  <c r="W81" i="104"/>
  <c r="S80" i="104"/>
  <c r="V80" i="104"/>
  <c r="X80" i="104"/>
  <c r="U80" i="104"/>
  <c r="W80" i="104"/>
  <c r="S79" i="104"/>
  <c r="V79" i="104"/>
  <c r="X79" i="104"/>
  <c r="U79" i="104"/>
  <c r="W79" i="104"/>
  <c r="S78" i="104"/>
  <c r="V78" i="104"/>
  <c r="X78" i="104"/>
  <c r="U78" i="104"/>
  <c r="W78" i="104"/>
  <c r="S77" i="104"/>
  <c r="V77" i="104"/>
  <c r="X77" i="104"/>
  <c r="U77" i="104"/>
  <c r="W77" i="104"/>
  <c r="S76" i="104"/>
  <c r="V76" i="104"/>
  <c r="X76" i="104"/>
  <c r="U76" i="104"/>
  <c r="W76" i="104"/>
  <c r="S75" i="104"/>
  <c r="V75" i="104"/>
  <c r="X75" i="104"/>
  <c r="U75" i="104"/>
  <c r="W75" i="104"/>
  <c r="S74" i="104"/>
  <c r="V74" i="104"/>
  <c r="X74" i="104"/>
  <c r="U74" i="104"/>
  <c r="W74" i="104"/>
  <c r="S73" i="104"/>
  <c r="V73" i="104"/>
  <c r="X73" i="104"/>
  <c r="U73" i="104"/>
  <c r="W73" i="104"/>
  <c r="S72" i="104"/>
  <c r="V72" i="104"/>
  <c r="X72" i="104"/>
  <c r="U72" i="104"/>
  <c r="W72" i="104"/>
  <c r="S71" i="104"/>
  <c r="V71" i="104"/>
  <c r="X71" i="104"/>
  <c r="U71" i="104"/>
  <c r="W71" i="104"/>
  <c r="S70" i="104"/>
  <c r="V70" i="104"/>
  <c r="X70" i="104"/>
  <c r="U70" i="104"/>
  <c r="W70" i="104"/>
  <c r="S69" i="104"/>
  <c r="V69" i="104"/>
  <c r="X69" i="104"/>
  <c r="U69" i="104"/>
  <c r="W69" i="104"/>
  <c r="S68" i="104"/>
  <c r="V68" i="104"/>
  <c r="X68" i="104"/>
  <c r="U68" i="104"/>
  <c r="W68" i="104"/>
  <c r="G98" i="104"/>
  <c r="J98" i="104"/>
  <c r="L98" i="104"/>
  <c r="I98" i="104"/>
  <c r="K98" i="104"/>
  <c r="G96" i="104"/>
  <c r="J96" i="104"/>
  <c r="L96" i="104"/>
  <c r="I96" i="104"/>
  <c r="K96" i="104"/>
  <c r="G94" i="104"/>
  <c r="J94" i="104"/>
  <c r="L94" i="104"/>
  <c r="I94" i="104"/>
  <c r="K94" i="104"/>
  <c r="G92" i="104"/>
  <c r="J92" i="104"/>
  <c r="L92" i="104"/>
  <c r="I92" i="104"/>
  <c r="K92" i="104"/>
  <c r="G90" i="104"/>
  <c r="J90" i="104"/>
  <c r="L90" i="104"/>
  <c r="I90" i="104"/>
  <c r="K90" i="104"/>
  <c r="G89" i="104"/>
  <c r="J89" i="104"/>
  <c r="L89" i="104"/>
  <c r="I89" i="104"/>
  <c r="K89" i="104"/>
  <c r="G88" i="104"/>
  <c r="J88" i="104"/>
  <c r="L88" i="104"/>
  <c r="I88" i="104"/>
  <c r="K88" i="104"/>
  <c r="G87" i="104"/>
  <c r="J87" i="104"/>
  <c r="L87" i="104"/>
  <c r="I87" i="104"/>
  <c r="K87" i="104"/>
  <c r="G86" i="104"/>
  <c r="J86" i="104"/>
  <c r="L86" i="104"/>
  <c r="I86" i="104"/>
  <c r="K86" i="104"/>
  <c r="G85" i="104"/>
  <c r="J85" i="104"/>
  <c r="L85" i="104"/>
  <c r="I85" i="104"/>
  <c r="K85" i="104"/>
  <c r="G84" i="104"/>
  <c r="J84" i="104"/>
  <c r="L84" i="104"/>
  <c r="I84" i="104"/>
  <c r="K84" i="104"/>
  <c r="G83" i="104"/>
  <c r="J83" i="104"/>
  <c r="L83" i="104"/>
  <c r="I83" i="104"/>
  <c r="K83" i="104"/>
  <c r="G82" i="104"/>
  <c r="J82" i="104"/>
  <c r="L82" i="104"/>
  <c r="I82" i="104"/>
  <c r="K82" i="104"/>
  <c r="G81" i="104"/>
  <c r="J81" i="104"/>
  <c r="L81" i="104"/>
  <c r="I81" i="104"/>
  <c r="K81" i="104"/>
  <c r="G80" i="104"/>
  <c r="J80" i="104"/>
  <c r="L80" i="104"/>
  <c r="I80" i="104"/>
  <c r="K80" i="104"/>
  <c r="G79" i="104"/>
  <c r="J79" i="104"/>
  <c r="L79" i="104"/>
  <c r="I79" i="104"/>
  <c r="K79" i="104"/>
  <c r="G78" i="104"/>
  <c r="J78" i="104"/>
  <c r="L78" i="104"/>
  <c r="I78" i="104"/>
  <c r="K78" i="104"/>
  <c r="G77" i="104"/>
  <c r="J77" i="104"/>
  <c r="L77" i="104"/>
  <c r="I77" i="104"/>
  <c r="K77" i="104"/>
  <c r="G76" i="104"/>
  <c r="J76" i="104"/>
  <c r="L76" i="104"/>
  <c r="I76" i="104"/>
  <c r="K76" i="104"/>
  <c r="G75" i="104"/>
  <c r="J75" i="104"/>
  <c r="L75" i="104"/>
  <c r="I75" i="104"/>
  <c r="K75" i="104"/>
  <c r="G74" i="104"/>
  <c r="J74" i="104"/>
  <c r="L74" i="104"/>
  <c r="I74" i="104"/>
  <c r="K74" i="104"/>
  <c r="G73" i="104"/>
  <c r="J73" i="104"/>
  <c r="L73" i="104"/>
  <c r="I73" i="104"/>
  <c r="K73" i="104"/>
  <c r="G72" i="104"/>
  <c r="J72" i="104"/>
  <c r="L72" i="104"/>
  <c r="I72" i="104"/>
  <c r="K72" i="104"/>
  <c r="G71" i="104"/>
  <c r="J71" i="104"/>
  <c r="L71" i="104"/>
  <c r="I71" i="104"/>
  <c r="K71" i="104"/>
  <c r="G70" i="104"/>
  <c r="J70" i="104"/>
  <c r="L70" i="104"/>
  <c r="I70" i="104"/>
  <c r="K70" i="104"/>
  <c r="G69" i="104"/>
  <c r="J69" i="104"/>
  <c r="L69" i="104"/>
  <c r="I69" i="104"/>
  <c r="K69" i="104"/>
  <c r="M98" i="104"/>
  <c r="M97" i="104"/>
  <c r="M96" i="104"/>
  <c r="M95" i="104"/>
  <c r="M94" i="104"/>
  <c r="M93" i="104"/>
  <c r="M92" i="104"/>
  <c r="M91" i="104"/>
  <c r="M90" i="104"/>
  <c r="M89" i="104"/>
  <c r="M88" i="104"/>
  <c r="M87" i="104"/>
  <c r="M86" i="104"/>
  <c r="M85" i="104"/>
  <c r="A85" i="104"/>
  <c r="M84" i="104"/>
  <c r="A84" i="104"/>
  <c r="M83" i="104"/>
  <c r="A83" i="104"/>
  <c r="M82" i="104"/>
  <c r="A82" i="104"/>
  <c r="M81" i="104"/>
  <c r="A81" i="104"/>
  <c r="M80" i="104"/>
  <c r="A80" i="104"/>
  <c r="M79" i="104"/>
  <c r="A79" i="104"/>
  <c r="M78" i="104"/>
  <c r="A78" i="104"/>
  <c r="M77" i="104"/>
  <c r="A77" i="104"/>
  <c r="M76" i="104"/>
  <c r="A76" i="104"/>
  <c r="M75" i="104"/>
  <c r="A75" i="104"/>
  <c r="M74" i="104"/>
  <c r="A74" i="104"/>
  <c r="M73" i="104"/>
  <c r="A73" i="104"/>
  <c r="M72" i="104"/>
  <c r="A72" i="104"/>
  <c r="M71" i="104"/>
  <c r="A71" i="104"/>
  <c r="M70" i="104"/>
  <c r="A70" i="104"/>
  <c r="M69" i="104"/>
  <c r="A69" i="104"/>
  <c r="G68" i="104"/>
  <c r="J68" i="104"/>
  <c r="L68" i="104"/>
  <c r="S67" i="104"/>
  <c r="V67" i="104"/>
  <c r="X67" i="104"/>
  <c r="G67" i="104"/>
  <c r="J67" i="104"/>
  <c r="L67" i="104"/>
  <c r="S66" i="104"/>
  <c r="V66" i="104"/>
  <c r="X66" i="104"/>
  <c r="G66" i="104"/>
  <c r="J66" i="104"/>
  <c r="L66" i="104"/>
  <c r="S65" i="104"/>
  <c r="V65" i="104"/>
  <c r="X65" i="104"/>
  <c r="G65" i="104"/>
  <c r="J65" i="104"/>
  <c r="L65" i="104"/>
  <c r="S64" i="104"/>
  <c r="V64" i="104"/>
  <c r="X64" i="104"/>
  <c r="G64" i="104"/>
  <c r="J64" i="104"/>
  <c r="L64" i="104"/>
  <c r="S63" i="104"/>
  <c r="V63" i="104"/>
  <c r="X63" i="104"/>
  <c r="G63" i="104"/>
  <c r="J63" i="104"/>
  <c r="L63" i="104"/>
  <c r="S62" i="104"/>
  <c r="V62" i="104"/>
  <c r="X62" i="104"/>
  <c r="G62" i="104"/>
  <c r="J62" i="104"/>
  <c r="L62" i="104"/>
  <c r="S61" i="104"/>
  <c r="V61" i="104"/>
  <c r="X61" i="104"/>
  <c r="G61" i="104"/>
  <c r="J61" i="104"/>
  <c r="L61" i="104"/>
  <c r="S60" i="104"/>
  <c r="V60" i="104"/>
  <c r="X60" i="104"/>
  <c r="G60" i="104"/>
  <c r="J60" i="104"/>
  <c r="L60" i="104"/>
  <c r="G59" i="104"/>
  <c r="J59" i="104"/>
  <c r="L59" i="104"/>
  <c r="I59" i="104"/>
  <c r="K59" i="104"/>
  <c r="G58" i="104"/>
  <c r="J58" i="104"/>
  <c r="L58" i="104"/>
  <c r="I58" i="104"/>
  <c r="K58" i="104"/>
  <c r="G57" i="104"/>
  <c r="J57" i="104"/>
  <c r="L57" i="104"/>
  <c r="I57" i="104"/>
  <c r="K57" i="104"/>
  <c r="G56" i="104"/>
  <c r="J56" i="104"/>
  <c r="L56" i="104"/>
  <c r="I56" i="104"/>
  <c r="K56" i="104"/>
  <c r="G55" i="104"/>
  <c r="J55" i="104"/>
  <c r="L55" i="104"/>
  <c r="I55" i="104"/>
  <c r="K55" i="104"/>
  <c r="G54" i="104"/>
  <c r="J54" i="104"/>
  <c r="L54" i="104"/>
  <c r="I54" i="104"/>
  <c r="K54" i="104"/>
  <c r="G53" i="104"/>
  <c r="J53" i="104"/>
  <c r="L53" i="104"/>
  <c r="I53" i="104"/>
  <c r="K53" i="104"/>
  <c r="G52" i="104"/>
  <c r="J52" i="104"/>
  <c r="L52" i="104"/>
  <c r="I52" i="104"/>
  <c r="K52" i="104"/>
  <c r="G51" i="104"/>
  <c r="J51" i="104"/>
  <c r="L51" i="104"/>
  <c r="I51" i="104"/>
  <c r="K51" i="104"/>
  <c r="G50" i="104"/>
  <c r="J50" i="104"/>
  <c r="L50" i="104"/>
  <c r="I50" i="104"/>
  <c r="K50" i="104"/>
  <c r="G49" i="104"/>
  <c r="J49" i="104"/>
  <c r="L49" i="104"/>
  <c r="I49" i="104"/>
  <c r="K49" i="104"/>
  <c r="G48" i="104"/>
  <c r="J48" i="104"/>
  <c r="L48" i="104"/>
  <c r="I48" i="104"/>
  <c r="K48" i="104"/>
  <c r="G47" i="104"/>
  <c r="J47" i="104"/>
  <c r="L47" i="104"/>
  <c r="I47" i="104"/>
  <c r="K47" i="104"/>
  <c r="G46" i="104"/>
  <c r="J46" i="104"/>
  <c r="L46" i="104"/>
  <c r="I46" i="104"/>
  <c r="K46" i="104"/>
  <c r="G45" i="104"/>
  <c r="J45" i="104"/>
  <c r="L45" i="104"/>
  <c r="I45" i="104"/>
  <c r="K45" i="104"/>
  <c r="G44" i="104"/>
  <c r="J44" i="104"/>
  <c r="L44" i="104"/>
  <c r="I44" i="104"/>
  <c r="K44" i="104"/>
  <c r="G43" i="104"/>
  <c r="J43" i="104"/>
  <c r="L43" i="104"/>
  <c r="I43" i="104"/>
  <c r="K43" i="104"/>
  <c r="G42" i="104"/>
  <c r="J42" i="104"/>
  <c r="L42" i="104"/>
  <c r="I42" i="104"/>
  <c r="K42" i="104"/>
  <c r="A98" i="104"/>
  <c r="A97" i="104"/>
  <c r="A96" i="104"/>
  <c r="A95" i="104"/>
  <c r="A94" i="104"/>
  <c r="A93" i="104"/>
  <c r="A92" i="104"/>
  <c r="A91" i="104"/>
  <c r="A90" i="104"/>
  <c r="A89" i="104"/>
  <c r="A88" i="104"/>
  <c r="A87" i="104"/>
  <c r="A86" i="104"/>
  <c r="Q98" i="104"/>
  <c r="E98" i="104"/>
  <c r="Q97" i="104"/>
  <c r="E97" i="104"/>
  <c r="Q96" i="104"/>
  <c r="E96" i="104"/>
  <c r="Q95" i="104"/>
  <c r="E95" i="104"/>
  <c r="Q94" i="104"/>
  <c r="E94" i="104"/>
  <c r="Q93" i="104"/>
  <c r="E93" i="104"/>
  <c r="Q92" i="104"/>
  <c r="E92" i="104"/>
  <c r="Q91" i="104"/>
  <c r="E91" i="104"/>
  <c r="Q90" i="104"/>
  <c r="E90" i="104"/>
  <c r="Q89" i="104"/>
  <c r="E89" i="104"/>
  <c r="Q88" i="104"/>
  <c r="E88" i="104"/>
  <c r="Q87" i="104"/>
  <c r="E87" i="104"/>
  <c r="Q86" i="104"/>
  <c r="E86" i="104"/>
  <c r="Q85" i="104"/>
  <c r="E85" i="104"/>
  <c r="Q84" i="104"/>
  <c r="E84" i="104"/>
  <c r="Q83" i="104"/>
  <c r="E83" i="104"/>
  <c r="Q82" i="104"/>
  <c r="E82" i="104"/>
  <c r="Q81" i="104"/>
  <c r="E81" i="104"/>
  <c r="Q80" i="104"/>
  <c r="E80" i="104"/>
  <c r="Q79" i="104"/>
  <c r="E79" i="104"/>
  <c r="Q78" i="104"/>
  <c r="E78" i="104"/>
  <c r="Q77" i="104"/>
  <c r="E77" i="104"/>
  <c r="Q76" i="104"/>
  <c r="E76" i="104"/>
  <c r="Q75" i="104"/>
  <c r="E75" i="104"/>
  <c r="Q74" i="104"/>
  <c r="E74" i="104"/>
  <c r="Q73" i="104"/>
  <c r="E73" i="104"/>
  <c r="Q72" i="104"/>
  <c r="E72" i="104"/>
  <c r="Q71" i="104"/>
  <c r="E71" i="104"/>
  <c r="Q70" i="104"/>
  <c r="E70" i="104"/>
  <c r="Q69" i="104"/>
  <c r="E69" i="104"/>
  <c r="O68" i="104"/>
  <c r="Q68" i="104"/>
  <c r="M68" i="104"/>
  <c r="I68" i="104"/>
  <c r="C68" i="104"/>
  <c r="E68" i="104"/>
  <c r="A68" i="104"/>
  <c r="U67" i="104"/>
  <c r="O67" i="104"/>
  <c r="Q67" i="104"/>
  <c r="M67" i="104"/>
  <c r="I67" i="104"/>
  <c r="C67" i="104"/>
  <c r="E67" i="104"/>
  <c r="A67" i="104"/>
  <c r="U66" i="104"/>
  <c r="O66" i="104"/>
  <c r="Q66" i="104"/>
  <c r="M66" i="104"/>
  <c r="I66" i="104"/>
  <c r="C66" i="104"/>
  <c r="E66" i="104"/>
  <c r="A66" i="104"/>
  <c r="U65" i="104"/>
  <c r="O65" i="104"/>
  <c r="Q65" i="104"/>
  <c r="M65" i="104"/>
  <c r="I65" i="104"/>
  <c r="C65" i="104"/>
  <c r="E65" i="104"/>
  <c r="A65" i="104"/>
  <c r="U64" i="104"/>
  <c r="O64" i="104"/>
  <c r="Q64" i="104"/>
  <c r="M64" i="104"/>
  <c r="I64" i="104"/>
  <c r="C64" i="104"/>
  <c r="E64" i="104"/>
  <c r="A64" i="104"/>
  <c r="U63" i="104"/>
  <c r="O63" i="104"/>
  <c r="Q63" i="104"/>
  <c r="M63" i="104"/>
  <c r="I63" i="104"/>
  <c r="C63" i="104"/>
  <c r="E63" i="104"/>
  <c r="A63" i="104"/>
  <c r="U62" i="104"/>
  <c r="O62" i="104"/>
  <c r="Q62" i="104"/>
  <c r="M62" i="104"/>
  <c r="I62" i="104"/>
  <c r="C62" i="104"/>
  <c r="E62" i="104"/>
  <c r="A62" i="104"/>
  <c r="U61" i="104"/>
  <c r="O61" i="104"/>
  <c r="Q61" i="104"/>
  <c r="M61" i="104"/>
  <c r="I61" i="104"/>
  <c r="C61" i="104"/>
  <c r="E61" i="104"/>
  <c r="A61" i="104"/>
  <c r="U60" i="104"/>
  <c r="O60" i="104"/>
  <c r="Q60" i="104"/>
  <c r="M60" i="104"/>
  <c r="S59" i="104"/>
  <c r="V59" i="104"/>
  <c r="X59" i="104"/>
  <c r="U59" i="104"/>
  <c r="W59" i="104"/>
  <c r="S58" i="104"/>
  <c r="V58" i="104"/>
  <c r="X58" i="104"/>
  <c r="U58" i="104"/>
  <c r="W58" i="104"/>
  <c r="S57" i="104"/>
  <c r="V57" i="104"/>
  <c r="X57" i="104"/>
  <c r="U57" i="104"/>
  <c r="W57" i="104"/>
  <c r="S56" i="104"/>
  <c r="V56" i="104"/>
  <c r="X56" i="104"/>
  <c r="U56" i="104"/>
  <c r="W56" i="104"/>
  <c r="S55" i="104"/>
  <c r="V55" i="104"/>
  <c r="X55" i="104"/>
  <c r="U55" i="104"/>
  <c r="W55" i="104"/>
  <c r="S54" i="104"/>
  <c r="V54" i="104"/>
  <c r="X54" i="104"/>
  <c r="U54" i="104"/>
  <c r="W54" i="104"/>
  <c r="S53" i="104"/>
  <c r="V53" i="104"/>
  <c r="X53" i="104"/>
  <c r="U53" i="104"/>
  <c r="W53" i="104"/>
  <c r="S52" i="104"/>
  <c r="V52" i="104"/>
  <c r="X52" i="104"/>
  <c r="U52" i="104"/>
  <c r="W52" i="104"/>
  <c r="S51" i="104"/>
  <c r="V51" i="104"/>
  <c r="X51" i="104"/>
  <c r="U51" i="104"/>
  <c r="W51" i="104"/>
  <c r="S50" i="104"/>
  <c r="V50" i="104"/>
  <c r="X50" i="104"/>
  <c r="U50" i="104"/>
  <c r="W50" i="104"/>
  <c r="S49" i="104"/>
  <c r="V49" i="104"/>
  <c r="X49" i="104"/>
  <c r="U49" i="104"/>
  <c r="W49" i="104"/>
  <c r="S48" i="104"/>
  <c r="V48" i="104"/>
  <c r="X48" i="104"/>
  <c r="U48" i="104"/>
  <c r="W48" i="104"/>
  <c r="S47" i="104"/>
  <c r="V47" i="104"/>
  <c r="X47" i="104"/>
  <c r="U47" i="104"/>
  <c r="W47" i="104"/>
  <c r="S46" i="104"/>
  <c r="V46" i="104"/>
  <c r="X46" i="104"/>
  <c r="U46" i="104"/>
  <c r="W46" i="104"/>
  <c r="S45" i="104"/>
  <c r="V45" i="104"/>
  <c r="X45" i="104"/>
  <c r="U45" i="104"/>
  <c r="W45" i="104"/>
  <c r="S44" i="104"/>
  <c r="V44" i="104"/>
  <c r="X44" i="104"/>
  <c r="U44" i="104"/>
  <c r="W44" i="104"/>
  <c r="S43" i="104"/>
  <c r="V43" i="104"/>
  <c r="X43" i="104"/>
  <c r="U43" i="104"/>
  <c r="W43" i="104"/>
  <c r="S42" i="104"/>
  <c r="V42" i="104"/>
  <c r="X42" i="104"/>
  <c r="U42" i="104"/>
  <c r="W42" i="104"/>
  <c r="A60" i="104"/>
  <c r="M59" i="104"/>
  <c r="A59" i="104"/>
  <c r="M58" i="104"/>
  <c r="A58" i="104"/>
  <c r="M57" i="104"/>
  <c r="A57" i="104"/>
  <c r="M56" i="104"/>
  <c r="A56" i="104"/>
  <c r="M55" i="104"/>
  <c r="A55" i="104"/>
  <c r="M54" i="104"/>
  <c r="A54" i="104"/>
  <c r="M53" i="104"/>
  <c r="A53" i="104"/>
  <c r="M52" i="104"/>
  <c r="A52" i="104"/>
  <c r="M51" i="104"/>
  <c r="A51" i="104"/>
  <c r="M50" i="104"/>
  <c r="A50" i="104"/>
  <c r="M49" i="104"/>
  <c r="A49" i="104"/>
  <c r="M48" i="104"/>
  <c r="A48" i="104"/>
  <c r="M47" i="104"/>
  <c r="A47" i="104"/>
  <c r="M46" i="104"/>
  <c r="A46" i="104"/>
  <c r="M45" i="104"/>
  <c r="A45" i="104"/>
  <c r="M44" i="104"/>
  <c r="A44" i="104"/>
  <c r="M43" i="104"/>
  <c r="A43" i="104"/>
  <c r="M42" i="104"/>
  <c r="A42" i="104"/>
  <c r="M41" i="104"/>
  <c r="P41" i="104"/>
  <c r="R41" i="104"/>
  <c r="A41" i="104"/>
  <c r="D41" i="104"/>
  <c r="F41" i="104"/>
  <c r="M40" i="104"/>
  <c r="P40" i="104"/>
  <c r="R40" i="104"/>
  <c r="A40" i="104"/>
  <c r="D40" i="104"/>
  <c r="F40" i="104"/>
  <c r="M39" i="104"/>
  <c r="P39" i="104"/>
  <c r="R39" i="104"/>
  <c r="A39" i="104"/>
  <c r="D39" i="104"/>
  <c r="F39" i="104"/>
  <c r="M38" i="104"/>
  <c r="P38" i="104"/>
  <c r="R38" i="104"/>
  <c r="M37" i="104"/>
  <c r="P37" i="104"/>
  <c r="R37" i="104"/>
  <c r="O37" i="104"/>
  <c r="Q37" i="104"/>
  <c r="M36" i="104"/>
  <c r="P36" i="104"/>
  <c r="R36" i="104"/>
  <c r="O36" i="104"/>
  <c r="Q36" i="104"/>
  <c r="M35" i="104"/>
  <c r="P35" i="104"/>
  <c r="R35" i="104"/>
  <c r="O35" i="104"/>
  <c r="Q35" i="104"/>
  <c r="M34" i="104"/>
  <c r="P34" i="104"/>
  <c r="R34" i="104"/>
  <c r="O34" i="104"/>
  <c r="Q34" i="104"/>
  <c r="M33" i="104"/>
  <c r="P33" i="104"/>
  <c r="R33" i="104"/>
  <c r="O33" i="104"/>
  <c r="Q33" i="104"/>
  <c r="M32" i="104"/>
  <c r="P32" i="104"/>
  <c r="R32" i="104"/>
  <c r="O32" i="104"/>
  <c r="Q32" i="104"/>
  <c r="M31" i="104"/>
  <c r="P31" i="104"/>
  <c r="R31" i="104"/>
  <c r="O31" i="104"/>
  <c r="Q31" i="104"/>
  <c r="M30" i="104"/>
  <c r="P30" i="104"/>
  <c r="R30" i="104"/>
  <c r="O30" i="104"/>
  <c r="Q30" i="104"/>
  <c r="M29" i="104"/>
  <c r="P29" i="104"/>
  <c r="R29" i="104"/>
  <c r="O29" i="104"/>
  <c r="Q29" i="104"/>
  <c r="E60" i="104"/>
  <c r="Q59" i="104"/>
  <c r="E59" i="104"/>
  <c r="Q58" i="104"/>
  <c r="E58" i="104"/>
  <c r="Q57" i="104"/>
  <c r="E57" i="104"/>
  <c r="Q56" i="104"/>
  <c r="E56" i="104"/>
  <c r="Q55" i="104"/>
  <c r="E55" i="104"/>
  <c r="Q54" i="104"/>
  <c r="E54" i="104"/>
  <c r="Q53" i="104"/>
  <c r="E53" i="104"/>
  <c r="Q52" i="104"/>
  <c r="E52" i="104"/>
  <c r="Q51" i="104"/>
  <c r="E51" i="104"/>
  <c r="Q50" i="104"/>
  <c r="E50" i="104"/>
  <c r="Q49" i="104"/>
  <c r="E49" i="104"/>
  <c r="Q48" i="104"/>
  <c r="E48" i="104"/>
  <c r="Q47" i="104"/>
  <c r="E47" i="104"/>
  <c r="Q46" i="104"/>
  <c r="E46" i="104"/>
  <c r="Q45" i="104"/>
  <c r="E45" i="104"/>
  <c r="Q44" i="104"/>
  <c r="E44" i="104"/>
  <c r="Q43" i="104"/>
  <c r="E43" i="104"/>
  <c r="Q42" i="104"/>
  <c r="E42" i="104"/>
  <c r="U41" i="104"/>
  <c r="W41" i="104"/>
  <c r="S41" i="104"/>
  <c r="O41" i="104"/>
  <c r="I41" i="104"/>
  <c r="K41" i="104"/>
  <c r="G41" i="104"/>
  <c r="C41" i="104"/>
  <c r="U40" i="104"/>
  <c r="W40" i="104"/>
  <c r="S40" i="104"/>
  <c r="O40" i="104"/>
  <c r="I40" i="104"/>
  <c r="K40" i="104"/>
  <c r="G40" i="104"/>
  <c r="C40" i="104"/>
  <c r="U39" i="104"/>
  <c r="W39" i="104"/>
  <c r="S39" i="104"/>
  <c r="O39" i="104"/>
  <c r="I39" i="104"/>
  <c r="K39" i="104"/>
  <c r="G39" i="104"/>
  <c r="C39" i="104"/>
  <c r="U38" i="104"/>
  <c r="W38" i="104"/>
  <c r="S38" i="104"/>
  <c r="O38" i="104"/>
  <c r="A38" i="104"/>
  <c r="D38" i="104"/>
  <c r="F38" i="104"/>
  <c r="C38" i="104"/>
  <c r="E38" i="104"/>
  <c r="A37" i="104"/>
  <c r="D37" i="104"/>
  <c r="F37" i="104"/>
  <c r="C37" i="104"/>
  <c r="E37" i="104"/>
  <c r="A36" i="104"/>
  <c r="D36" i="104"/>
  <c r="F36" i="104"/>
  <c r="C36" i="104"/>
  <c r="E36" i="104"/>
  <c r="A35" i="104"/>
  <c r="D35" i="104"/>
  <c r="F35" i="104"/>
  <c r="C35" i="104"/>
  <c r="E35" i="104"/>
  <c r="A34" i="104"/>
  <c r="D34" i="104"/>
  <c r="F34" i="104"/>
  <c r="C34" i="104"/>
  <c r="E34" i="104"/>
  <c r="A33" i="104"/>
  <c r="D33" i="104"/>
  <c r="F33" i="104"/>
  <c r="C33" i="104"/>
  <c r="E33" i="104"/>
  <c r="A32" i="104"/>
  <c r="D32" i="104"/>
  <c r="F32" i="104"/>
  <c r="C32" i="104"/>
  <c r="E32" i="104"/>
  <c r="A31" i="104"/>
  <c r="D31" i="104"/>
  <c r="F31" i="104"/>
  <c r="C31" i="104"/>
  <c r="E31" i="104"/>
  <c r="A30" i="104"/>
  <c r="D30" i="104"/>
  <c r="F30" i="104"/>
  <c r="C30" i="104"/>
  <c r="E30" i="104"/>
  <c r="A29" i="104"/>
  <c r="D29" i="104"/>
  <c r="F29" i="104"/>
  <c r="C29" i="104"/>
  <c r="E29" i="104"/>
  <c r="G38" i="104"/>
  <c r="S37" i="104"/>
  <c r="G37" i="104"/>
  <c r="S36" i="104"/>
  <c r="G36" i="104"/>
  <c r="S35" i="104"/>
  <c r="G35" i="104"/>
  <c r="S34" i="104"/>
  <c r="G34" i="104"/>
  <c r="S33" i="104"/>
  <c r="G33" i="104"/>
  <c r="S32" i="104"/>
  <c r="G32" i="104"/>
  <c r="S31" i="104"/>
  <c r="G31" i="104"/>
  <c r="S30" i="104"/>
  <c r="G30" i="104"/>
  <c r="S29" i="104"/>
  <c r="G29" i="104"/>
  <c r="S28" i="104"/>
  <c r="G28" i="104"/>
  <c r="J28" i="104"/>
  <c r="L28" i="104"/>
  <c r="S27" i="104"/>
  <c r="V27" i="104"/>
  <c r="X27" i="104"/>
  <c r="G27" i="104"/>
  <c r="J27" i="104"/>
  <c r="L27" i="104"/>
  <c r="G26" i="104"/>
  <c r="J26" i="104"/>
  <c r="L26" i="104"/>
  <c r="I26" i="104"/>
  <c r="K26" i="104"/>
  <c r="G25" i="104"/>
  <c r="J25" i="104"/>
  <c r="L25" i="104"/>
  <c r="I25" i="104"/>
  <c r="K25" i="104"/>
  <c r="G24" i="104"/>
  <c r="J24" i="104"/>
  <c r="L24" i="104"/>
  <c r="I24" i="104"/>
  <c r="K24" i="104"/>
  <c r="G23" i="104"/>
  <c r="J23" i="104"/>
  <c r="L23" i="104"/>
  <c r="I23" i="104"/>
  <c r="K23" i="104"/>
  <c r="G22" i="104"/>
  <c r="J22" i="104"/>
  <c r="L22" i="104"/>
  <c r="I22" i="104"/>
  <c r="K22" i="104"/>
  <c r="S20" i="104"/>
  <c r="V20" i="104"/>
  <c r="X20" i="104"/>
  <c r="U20" i="104"/>
  <c r="W20" i="104"/>
  <c r="C20" i="104"/>
  <c r="E20" i="104"/>
  <c r="A20" i="104"/>
  <c r="D20" i="104"/>
  <c r="F20" i="104"/>
  <c r="G19" i="104"/>
  <c r="J19" i="104"/>
  <c r="L19" i="104"/>
  <c r="I19" i="104"/>
  <c r="K19" i="104"/>
  <c r="S18" i="104"/>
  <c r="V18" i="104"/>
  <c r="X18" i="104"/>
  <c r="U18" i="104"/>
  <c r="W18" i="104"/>
  <c r="G18" i="104"/>
  <c r="J18" i="104"/>
  <c r="L18" i="104"/>
  <c r="I18" i="104"/>
  <c r="K18" i="104"/>
  <c r="S17" i="104"/>
  <c r="V17" i="104"/>
  <c r="X17" i="104"/>
  <c r="U17" i="104"/>
  <c r="W17" i="104"/>
  <c r="G17" i="104"/>
  <c r="J17" i="104"/>
  <c r="L17" i="104"/>
  <c r="I17" i="104"/>
  <c r="K17" i="104"/>
  <c r="S16" i="104"/>
  <c r="V16" i="104"/>
  <c r="X16" i="104"/>
  <c r="U16" i="104"/>
  <c r="W16" i="104"/>
  <c r="K38" i="104"/>
  <c r="W37" i="104"/>
  <c r="K37" i="104"/>
  <c r="W36" i="104"/>
  <c r="K36" i="104"/>
  <c r="W35" i="104"/>
  <c r="K35" i="104"/>
  <c r="W34" i="104"/>
  <c r="K34" i="104"/>
  <c r="W33" i="104"/>
  <c r="K33" i="104"/>
  <c r="W32" i="104"/>
  <c r="K32" i="104"/>
  <c r="W31" i="104"/>
  <c r="K31" i="104"/>
  <c r="W30" i="104"/>
  <c r="K30" i="104"/>
  <c r="W29" i="104"/>
  <c r="K29" i="104"/>
  <c r="W28" i="104"/>
  <c r="I28" i="104"/>
  <c r="C28" i="104"/>
  <c r="E28" i="104"/>
  <c r="A28" i="104"/>
  <c r="U27" i="104"/>
  <c r="O27" i="104"/>
  <c r="Q27" i="104"/>
  <c r="M27" i="104"/>
  <c r="I27" i="104"/>
  <c r="C27" i="104"/>
  <c r="E27" i="104"/>
  <c r="A27" i="104"/>
  <c r="S26" i="104"/>
  <c r="V26" i="104"/>
  <c r="X26" i="104"/>
  <c r="U26" i="104"/>
  <c r="S25" i="104"/>
  <c r="V25" i="104"/>
  <c r="X25" i="104"/>
  <c r="U25" i="104"/>
  <c r="W25" i="104"/>
  <c r="S24" i="104"/>
  <c r="V24" i="104"/>
  <c r="X24" i="104"/>
  <c r="U24" i="104"/>
  <c r="W24" i="104"/>
  <c r="S23" i="104"/>
  <c r="V23" i="104"/>
  <c r="X23" i="104"/>
  <c r="U23" i="104"/>
  <c r="W23" i="104"/>
  <c r="S22" i="104"/>
  <c r="V22" i="104"/>
  <c r="X22" i="104"/>
  <c r="U22" i="104"/>
  <c r="W22" i="104"/>
  <c r="S21" i="104"/>
  <c r="V21" i="104"/>
  <c r="X21" i="104"/>
  <c r="U21" i="104"/>
  <c r="W21" i="104"/>
  <c r="G21" i="104"/>
  <c r="J21" i="104"/>
  <c r="L21" i="104"/>
  <c r="I21" i="104"/>
  <c r="K21" i="104"/>
  <c r="G20" i="104"/>
  <c r="J20" i="104"/>
  <c r="L20" i="104"/>
  <c r="I20" i="104"/>
  <c r="K20" i="104"/>
  <c r="S19" i="104"/>
  <c r="V19" i="104"/>
  <c r="X19" i="104"/>
  <c r="U19" i="104"/>
  <c r="W19" i="104"/>
  <c r="C19" i="104"/>
  <c r="E19" i="104"/>
  <c r="A19" i="104"/>
  <c r="D19" i="104"/>
  <c r="F19" i="104"/>
  <c r="O18" i="104"/>
  <c r="Q18" i="104"/>
  <c r="M18" i="104"/>
  <c r="P18" i="104"/>
  <c r="R18" i="104"/>
  <c r="C18" i="104"/>
  <c r="E18" i="104"/>
  <c r="A18" i="104"/>
  <c r="D18" i="104"/>
  <c r="F18" i="104"/>
  <c r="O17" i="104"/>
  <c r="Q17" i="104"/>
  <c r="M17" i="104"/>
  <c r="P17" i="104"/>
  <c r="R17" i="104"/>
  <c r="C17" i="104"/>
  <c r="E17" i="104"/>
  <c r="A17" i="104"/>
  <c r="D17" i="104"/>
  <c r="F17" i="104"/>
  <c r="M26" i="104"/>
  <c r="A26" i="104"/>
  <c r="M25" i="104"/>
  <c r="A25" i="104"/>
  <c r="M24" i="104"/>
  <c r="A24" i="104"/>
  <c r="M23" i="104"/>
  <c r="A23" i="104"/>
  <c r="M22" i="104"/>
  <c r="A22" i="104"/>
  <c r="M21" i="104"/>
  <c r="I16" i="104"/>
  <c r="G16" i="104"/>
  <c r="J16" i="104"/>
  <c r="L16" i="104"/>
  <c r="U15" i="104"/>
  <c r="W15" i="104"/>
  <c r="S15" i="104"/>
  <c r="V15" i="104"/>
  <c r="X15" i="104"/>
  <c r="A15" i="104"/>
  <c r="D15" i="104"/>
  <c r="F15" i="104"/>
  <c r="C15" i="104"/>
  <c r="E15" i="104"/>
  <c r="M14" i="104"/>
  <c r="P14" i="104"/>
  <c r="R14" i="104"/>
  <c r="O14" i="104"/>
  <c r="Q14" i="104"/>
  <c r="A14" i="104"/>
  <c r="D14" i="104"/>
  <c r="F14" i="104"/>
  <c r="C14" i="104"/>
  <c r="E14" i="104"/>
  <c r="M13" i="104"/>
  <c r="P13" i="104"/>
  <c r="R13" i="104"/>
  <c r="O13" i="104"/>
  <c r="Q13" i="104"/>
  <c r="A13" i="104"/>
  <c r="D13" i="104"/>
  <c r="F13" i="104"/>
  <c r="C13" i="104"/>
  <c r="E13" i="104"/>
  <c r="M12" i="104"/>
  <c r="P12" i="104"/>
  <c r="R12" i="104"/>
  <c r="O12" i="104"/>
  <c r="Q12" i="104"/>
  <c r="A12" i="104"/>
  <c r="D12" i="104"/>
  <c r="F12" i="104"/>
  <c r="C12" i="104"/>
  <c r="E12" i="104"/>
  <c r="M11" i="104"/>
  <c r="P11" i="104"/>
  <c r="R11" i="104"/>
  <c r="O11" i="104"/>
  <c r="Q11" i="104"/>
  <c r="A11" i="104"/>
  <c r="D11" i="104"/>
  <c r="F11" i="104"/>
  <c r="C11" i="104"/>
  <c r="E11" i="104"/>
  <c r="M10" i="104"/>
  <c r="P10" i="104"/>
  <c r="R10" i="104"/>
  <c r="O10" i="104"/>
  <c r="Q10" i="104"/>
  <c r="A10" i="104"/>
  <c r="D10" i="104"/>
  <c r="F10" i="104"/>
  <c r="C10" i="104"/>
  <c r="E10" i="104"/>
  <c r="M9" i="104"/>
  <c r="P9" i="104"/>
  <c r="R9" i="104"/>
  <c r="O9" i="104"/>
  <c r="Q9" i="104"/>
  <c r="Q26" i="104"/>
  <c r="E26" i="104"/>
  <c r="Q25" i="104"/>
  <c r="E25" i="104"/>
  <c r="Q24" i="104"/>
  <c r="E24" i="104"/>
  <c r="Q23" i="104"/>
  <c r="E23" i="104"/>
  <c r="Q22" i="104"/>
  <c r="E22" i="104"/>
  <c r="A16" i="104"/>
  <c r="D16" i="104"/>
  <c r="F16" i="104"/>
  <c r="C16" i="104"/>
  <c r="E16" i="104"/>
  <c r="M15" i="104"/>
  <c r="P15" i="104"/>
  <c r="R15" i="104"/>
  <c r="O15" i="104"/>
  <c r="Q15" i="104"/>
  <c r="U14" i="104"/>
  <c r="W14" i="104"/>
  <c r="S14" i="104"/>
  <c r="V14" i="104"/>
  <c r="X14" i="104"/>
  <c r="I14" i="104"/>
  <c r="K14" i="104"/>
  <c r="G14" i="104"/>
  <c r="J14" i="104"/>
  <c r="L14" i="104"/>
  <c r="U13" i="104"/>
  <c r="W13" i="104"/>
  <c r="S13" i="104"/>
  <c r="V13" i="104"/>
  <c r="X13" i="104"/>
  <c r="I13" i="104"/>
  <c r="K13" i="104"/>
  <c r="G13" i="104"/>
  <c r="J13" i="104"/>
  <c r="L13" i="104"/>
  <c r="U12" i="104"/>
  <c r="W12" i="104"/>
  <c r="S12" i="104"/>
  <c r="V12" i="104"/>
  <c r="X12" i="104"/>
  <c r="I12" i="104"/>
  <c r="K12" i="104"/>
  <c r="G12" i="104"/>
  <c r="J12" i="104"/>
  <c r="L12" i="104"/>
  <c r="U11" i="104"/>
  <c r="W11" i="104"/>
  <c r="S11" i="104"/>
  <c r="V11" i="104"/>
  <c r="X11" i="104"/>
  <c r="I11" i="104"/>
  <c r="K11" i="104"/>
  <c r="G11" i="104"/>
  <c r="J11" i="104"/>
  <c r="L11" i="104"/>
  <c r="U10" i="104"/>
  <c r="W10" i="104"/>
  <c r="S10" i="104"/>
  <c r="V10" i="104"/>
  <c r="X10" i="104"/>
  <c r="I10" i="104"/>
  <c r="K10" i="104"/>
  <c r="G10" i="104"/>
  <c r="J10" i="104"/>
  <c r="L10" i="104"/>
  <c r="U9" i="104"/>
  <c r="W9" i="104"/>
  <c r="S9" i="104"/>
  <c r="V9" i="104"/>
  <c r="X9" i="104"/>
  <c r="A9" i="104"/>
  <c r="D9" i="104"/>
  <c r="F9" i="104"/>
  <c r="C9" i="104"/>
  <c r="E9" i="104"/>
  <c r="B5" i="132"/>
  <c r="C29" i="132"/>
  <c r="C2" i="132"/>
  <c r="C26" i="132"/>
  <c r="C20" i="138"/>
  <c r="C20" i="137"/>
  <c r="C20" i="136"/>
  <c r="C20" i="135"/>
  <c r="C20" i="134"/>
  <c r="C20" i="133"/>
  <c r="C20" i="132"/>
  <c r="C20" i="131"/>
  <c r="C20" i="130"/>
  <c r="C20" i="129"/>
  <c r="C20" i="128"/>
  <c r="C20" i="127"/>
  <c r="C20" i="126"/>
  <c r="C20" i="125"/>
  <c r="C20" i="124"/>
  <c r="C20" i="123"/>
  <c r="C23" i="122"/>
  <c r="C29" i="122"/>
  <c r="B5" i="122"/>
  <c r="C20" i="122"/>
  <c r="C26" i="122"/>
  <c r="L2" i="49"/>
  <c r="O53" i="28" l="1"/>
  <c r="Z2" i="95" l="1"/>
  <c r="L7" i="49"/>
  <c r="L2" i="50"/>
  <c r="L7" i="50" s="1"/>
  <c r="A11" i="49"/>
  <c r="A11" i="50"/>
  <c r="A8" i="49"/>
  <c r="A8" i="50"/>
  <c r="U25" i="120" l="1"/>
  <c r="T24" i="120"/>
  <c r="U21" i="120"/>
  <c r="U18" i="120"/>
  <c r="U14" i="120"/>
  <c r="L12" i="120"/>
  <c r="N11" i="120"/>
  <c r="A11" i="120"/>
  <c r="A8" i="120"/>
  <c r="L7" i="120"/>
  <c r="A4" i="120"/>
  <c r="V3" i="120"/>
  <c r="L2" i="120"/>
  <c r="L27" i="120" s="1"/>
  <c r="L27" i="119"/>
  <c r="U25" i="119"/>
  <c r="T24" i="119"/>
  <c r="U21" i="119"/>
  <c r="U18" i="119"/>
  <c r="L17" i="119"/>
  <c r="U14" i="119"/>
  <c r="L12" i="119"/>
  <c r="N11" i="119"/>
  <c r="A11" i="119"/>
  <c r="A8" i="119"/>
  <c r="L7" i="119"/>
  <c r="A4" i="119"/>
  <c r="V3" i="119"/>
  <c r="L2" i="119"/>
  <c r="L22" i="119" s="1"/>
  <c r="L17" i="120" l="1"/>
  <c r="L22" i="120"/>
  <c r="U25" i="118"/>
  <c r="U21" i="118"/>
  <c r="U18" i="118"/>
  <c r="U14" i="118"/>
  <c r="N11" i="118"/>
  <c r="A11" i="118"/>
  <c r="A8" i="118"/>
  <c r="V3" i="118"/>
  <c r="L2" i="118"/>
  <c r="L17" i="118" s="1"/>
  <c r="U25" i="117"/>
  <c r="U21" i="117"/>
  <c r="U18" i="117"/>
  <c r="U14" i="117"/>
  <c r="N11" i="117"/>
  <c r="A11" i="117"/>
  <c r="A8" i="117"/>
  <c r="A4" i="117"/>
  <c r="V3" i="117"/>
  <c r="L2" i="117"/>
  <c r="L27" i="117" s="1"/>
  <c r="U25" i="116"/>
  <c r="U21" i="116"/>
  <c r="U18" i="116"/>
  <c r="U14" i="116"/>
  <c r="N11" i="116"/>
  <c r="A11" i="116"/>
  <c r="A8" i="116"/>
  <c r="A4" i="116"/>
  <c r="V3" i="116"/>
  <c r="L2" i="116"/>
  <c r="L17" i="116" s="1"/>
  <c r="U25" i="115"/>
  <c r="U21" i="115"/>
  <c r="U18" i="115"/>
  <c r="U14" i="115"/>
  <c r="N11" i="115"/>
  <c r="A11" i="115"/>
  <c r="A8" i="115"/>
  <c r="A4" i="115"/>
  <c r="V3" i="115"/>
  <c r="L2" i="115"/>
  <c r="L27" i="115" s="1"/>
  <c r="U25" i="114"/>
  <c r="U21" i="114"/>
  <c r="U18" i="114"/>
  <c r="U14" i="114"/>
  <c r="L12" i="114"/>
  <c r="N11" i="114"/>
  <c r="A11" i="114"/>
  <c r="A8" i="114"/>
  <c r="L7" i="114"/>
  <c r="A4" i="114"/>
  <c r="V3" i="114"/>
  <c r="L2" i="114"/>
  <c r="L17" i="114" s="1"/>
  <c r="U25" i="113"/>
  <c r="U21" i="113"/>
  <c r="U18" i="113"/>
  <c r="U14" i="113"/>
  <c r="N11" i="113"/>
  <c r="A11" i="113"/>
  <c r="A8" i="113"/>
  <c r="V3" i="113"/>
  <c r="L2" i="113"/>
  <c r="L17" i="113" s="1"/>
  <c r="U25" i="112"/>
  <c r="U21" i="112"/>
  <c r="U18" i="112"/>
  <c r="U14" i="112"/>
  <c r="N11" i="112"/>
  <c r="A11" i="112"/>
  <c r="A8" i="112"/>
  <c r="A4" i="112"/>
  <c r="V3" i="112"/>
  <c r="L2" i="112"/>
  <c r="L17" i="112" s="1"/>
  <c r="N49" i="24"/>
  <c r="N50" i="24"/>
  <c r="N51" i="24"/>
  <c r="N52" i="24"/>
  <c r="N53" i="24"/>
  <c r="N54" i="24"/>
  <c r="N55" i="24"/>
  <c r="N56" i="24"/>
  <c r="N57" i="24"/>
  <c r="N58" i="24"/>
  <c r="N59" i="24"/>
  <c r="N60" i="24"/>
  <c r="N61" i="24"/>
  <c r="N62" i="24"/>
  <c r="T24" i="116" s="1"/>
  <c r="N63" i="24"/>
  <c r="N64" i="24"/>
  <c r="N65" i="24"/>
  <c r="N66" i="24"/>
  <c r="N67" i="24"/>
  <c r="N68" i="24"/>
  <c r="N69" i="24"/>
  <c r="N70" i="24"/>
  <c r="N71" i="24"/>
  <c r="N72" i="24"/>
  <c r="N73" i="24"/>
  <c r="N74" i="24"/>
  <c r="N75" i="24"/>
  <c r="N76" i="24"/>
  <c r="N77" i="24"/>
  <c r="N78" i="24"/>
  <c r="N79" i="24"/>
  <c r="N80" i="24"/>
  <c r="N81" i="24"/>
  <c r="N82" i="24"/>
  <c r="N83" i="24"/>
  <c r="N84" i="24"/>
  <c r="N85" i="24"/>
  <c r="N86" i="24"/>
  <c r="N87" i="24"/>
  <c r="N88" i="24"/>
  <c r="N89" i="24"/>
  <c r="N90" i="24"/>
  <c r="N91" i="24"/>
  <c r="N92" i="24"/>
  <c r="N93" i="24"/>
  <c r="N94" i="24"/>
  <c r="N95" i="24"/>
  <c r="N96" i="24"/>
  <c r="N97" i="24"/>
  <c r="N98" i="24"/>
  <c r="N99" i="24"/>
  <c r="N100" i="24"/>
  <c r="N101" i="24"/>
  <c r="N102" i="24"/>
  <c r="N103" i="24"/>
  <c r="N104" i="24"/>
  <c r="N105" i="24"/>
  <c r="N106" i="24"/>
  <c r="N107" i="24"/>
  <c r="N108" i="24"/>
  <c r="N109" i="24"/>
  <c r="N110" i="24"/>
  <c r="N111" i="24"/>
  <c r="N112" i="24"/>
  <c r="N113" i="24"/>
  <c r="N114" i="24"/>
  <c r="N115" i="24"/>
  <c r="N116" i="24"/>
  <c r="N117" i="24"/>
  <c r="N118" i="24"/>
  <c r="N119" i="24"/>
  <c r="N120" i="24"/>
  <c r="N121" i="24"/>
  <c r="N122" i="24"/>
  <c r="N123" i="24"/>
  <c r="N124" i="24"/>
  <c r="N125" i="24"/>
  <c r="N126" i="24"/>
  <c r="N127" i="24"/>
  <c r="N128" i="24"/>
  <c r="N129" i="24"/>
  <c r="N130" i="24"/>
  <c r="N131" i="24"/>
  <c r="N132" i="24"/>
  <c r="N133" i="24"/>
  <c r="N134" i="24"/>
  <c r="N135" i="24"/>
  <c r="N136" i="24"/>
  <c r="N137" i="24"/>
  <c r="N138" i="24"/>
  <c r="N139" i="24"/>
  <c r="N140" i="24"/>
  <c r="N141" i="24"/>
  <c r="N142" i="24"/>
  <c r="N143" i="24"/>
  <c r="N144" i="24"/>
  <c r="N145" i="24"/>
  <c r="N146" i="24"/>
  <c r="N147" i="24"/>
  <c r="N148" i="24"/>
  <c r="N149" i="24"/>
  <c r="N150" i="24"/>
  <c r="N151" i="24"/>
  <c r="N152" i="24"/>
  <c r="N153" i="24"/>
  <c r="N154" i="24"/>
  <c r="N155" i="24"/>
  <c r="N156" i="24"/>
  <c r="N157" i="24"/>
  <c r="N158" i="24"/>
  <c r="N159" i="24"/>
  <c r="N160" i="24"/>
  <c r="N161" i="24"/>
  <c r="N162" i="24"/>
  <c r="N163" i="24"/>
  <c r="N164" i="24"/>
  <c r="N165" i="24"/>
  <c r="N166" i="24"/>
  <c r="N167" i="24"/>
  <c r="N168" i="24"/>
  <c r="N169" i="24"/>
  <c r="N170" i="24"/>
  <c r="N171" i="24"/>
  <c r="N172" i="24"/>
  <c r="N173" i="24"/>
  <c r="N174" i="24"/>
  <c r="N175" i="24"/>
  <c r="N176" i="24"/>
  <c r="N177" i="24"/>
  <c r="N178" i="24"/>
  <c r="N179" i="24"/>
  <c r="N180" i="24"/>
  <c r="N181" i="24"/>
  <c r="N182" i="24"/>
  <c r="N183" i="24"/>
  <c r="N184" i="24"/>
  <c r="N185" i="24"/>
  <c r="N186" i="24"/>
  <c r="N187" i="24"/>
  <c r="N188" i="24"/>
  <c r="N189" i="24"/>
  <c r="N190" i="24"/>
  <c r="N191" i="24"/>
  <c r="N192" i="24"/>
  <c r="N193" i="24"/>
  <c r="N194" i="24"/>
  <c r="N195" i="24"/>
  <c r="N196" i="24"/>
  <c r="N197" i="24"/>
  <c r="N198" i="24"/>
  <c r="N199" i="24"/>
  <c r="N200" i="24"/>
  <c r="N201" i="24"/>
  <c r="N202" i="24"/>
  <c r="N203" i="24"/>
  <c r="N204" i="24"/>
  <c r="N205" i="24"/>
  <c r="N206" i="24"/>
  <c r="N207" i="24"/>
  <c r="N208" i="24"/>
  <c r="N209" i="24"/>
  <c r="N210" i="24"/>
  <c r="N211" i="24"/>
  <c r="N212" i="24"/>
  <c r="N213" i="24"/>
  <c r="N214" i="24"/>
  <c r="N215" i="24"/>
  <c r="N216" i="24"/>
  <c r="N217" i="24"/>
  <c r="N218" i="24"/>
  <c r="N219" i="24"/>
  <c r="N220" i="24"/>
  <c r="T24" i="108" s="1"/>
  <c r="N221" i="24"/>
  <c r="N222" i="24"/>
  <c r="N223" i="24"/>
  <c r="N224" i="24"/>
  <c r="N225" i="24"/>
  <c r="N226" i="24"/>
  <c r="T24" i="112" s="1"/>
  <c r="N227" i="24"/>
  <c r="T24" i="113" s="1"/>
  <c r="N228" i="24"/>
  <c r="N229" i="24"/>
  <c r="N230" i="24"/>
  <c r="N231" i="24"/>
  <c r="T24" i="118" s="1"/>
  <c r="N232" i="24"/>
  <c r="N233" i="24"/>
  <c r="N234" i="24"/>
  <c r="N235" i="24"/>
  <c r="N236" i="24"/>
  <c r="N237" i="24"/>
  <c r="N238" i="24"/>
  <c r="N239" i="24"/>
  <c r="N240" i="24"/>
  <c r="N241" i="24"/>
  <c r="N242" i="24"/>
  <c r="N243" i="24"/>
  <c r="N244" i="24"/>
  <c r="N245" i="24"/>
  <c r="N246" i="24"/>
  <c r="N247" i="24"/>
  <c r="N248" i="24"/>
  <c r="N249" i="24"/>
  <c r="N250" i="24"/>
  <c r="N251" i="24"/>
  <c r="N252" i="24"/>
  <c r="N253" i="24"/>
  <c r="N254" i="24"/>
  <c r="N255" i="24"/>
  <c r="N256" i="24"/>
  <c r="N257" i="24"/>
  <c r="N258" i="24"/>
  <c r="N259" i="24"/>
  <c r="N260" i="24"/>
  <c r="N261" i="24"/>
  <c r="N262" i="24"/>
  <c r="N263" i="24"/>
  <c r="N264" i="24"/>
  <c r="N265" i="24"/>
  <c r="N266" i="24"/>
  <c r="N267" i="24"/>
  <c r="N268" i="24"/>
  <c r="N269" i="24"/>
  <c r="N270" i="24"/>
  <c r="N271" i="24"/>
  <c r="N272" i="24"/>
  <c r="N273" i="24"/>
  <c r="N274" i="24"/>
  <c r="N275" i="24"/>
  <c r="N276" i="24"/>
  <c r="N277" i="24"/>
  <c r="N278" i="24"/>
  <c r="N279" i="24"/>
  <c r="N280" i="24"/>
  <c r="N281" i="24"/>
  <c r="N282" i="24"/>
  <c r="N283" i="24"/>
  <c r="N284" i="24"/>
  <c r="N285" i="24"/>
  <c r="N286" i="24"/>
  <c r="N287" i="24"/>
  <c r="N288" i="24"/>
  <c r="N289" i="24"/>
  <c r="N290" i="24"/>
  <c r="N291" i="24"/>
  <c r="N292" i="24"/>
  <c r="N293" i="24"/>
  <c r="N294" i="24"/>
  <c r="N295" i="24"/>
  <c r="N296" i="24"/>
  <c r="N297" i="24"/>
  <c r="N298" i="24"/>
  <c r="N299" i="24"/>
  <c r="N300" i="24"/>
  <c r="N301" i="24"/>
  <c r="N302" i="24"/>
  <c r="N303" i="24"/>
  <c r="N304" i="24"/>
  <c r="N305" i="24"/>
  <c r="N306" i="24"/>
  <c r="N307" i="24"/>
  <c r="N308" i="24"/>
  <c r="N309" i="24"/>
  <c r="N310" i="24"/>
  <c r="N311" i="24"/>
  <c r="N312" i="24"/>
  <c r="N313" i="24"/>
  <c r="N314" i="24"/>
  <c r="N315" i="24"/>
  <c r="N316" i="24"/>
  <c r="N317" i="24"/>
  <c r="N318" i="24"/>
  <c r="N319" i="24"/>
  <c r="N320" i="24"/>
  <c r="N321" i="24"/>
  <c r="N322" i="24"/>
  <c r="N323" i="24"/>
  <c r="N324" i="24"/>
  <c r="N325" i="24"/>
  <c r="N326" i="24"/>
  <c r="N327" i="24"/>
  <c r="N328" i="24"/>
  <c r="N329" i="24"/>
  <c r="N330" i="24"/>
  <c r="N331" i="24"/>
  <c r="N332" i="24"/>
  <c r="N333" i="24"/>
  <c r="N334" i="24"/>
  <c r="N335" i="24"/>
  <c r="N336" i="24"/>
  <c r="N337" i="24"/>
  <c r="N338" i="24"/>
  <c r="N339" i="24"/>
  <c r="N340" i="24"/>
  <c r="N341" i="24"/>
  <c r="N342" i="24"/>
  <c r="N343" i="24"/>
  <c r="N344" i="24"/>
  <c r="N345" i="24"/>
  <c r="N346" i="24"/>
  <c r="N347" i="24"/>
  <c r="N348" i="24"/>
  <c r="N349" i="24"/>
  <c r="N350" i="24"/>
  <c r="N351" i="24"/>
  <c r="N352" i="24"/>
  <c r="N353" i="24"/>
  <c r="N354" i="24"/>
  <c r="N355" i="24"/>
  <c r="N356" i="24"/>
  <c r="N357" i="24"/>
  <c r="N358" i="24"/>
  <c r="N359" i="24"/>
  <c r="N360" i="24"/>
  <c r="N361" i="24"/>
  <c r="N362" i="24"/>
  <c r="N363" i="24"/>
  <c r="N364" i="24"/>
  <c r="N365" i="24"/>
  <c r="N366" i="24"/>
  <c r="N367" i="24"/>
  <c r="N368" i="24"/>
  <c r="N369" i="24"/>
  <c r="N370" i="24"/>
  <c r="N371" i="24"/>
  <c r="N372" i="24"/>
  <c r="N373" i="24"/>
  <c r="N374" i="24"/>
  <c r="N375" i="24"/>
  <c r="N376" i="24"/>
  <c r="N377" i="24"/>
  <c r="N378" i="24"/>
  <c r="N379" i="24"/>
  <c r="N380" i="24"/>
  <c r="N381" i="24"/>
  <c r="N382" i="24"/>
  <c r="N383" i="24"/>
  <c r="N384" i="24"/>
  <c r="N385" i="24"/>
  <c r="N386" i="24"/>
  <c r="N387" i="24"/>
  <c r="N388" i="24"/>
  <c r="N389" i="24"/>
  <c r="N390" i="24"/>
  <c r="N391" i="24"/>
  <c r="N392" i="24"/>
  <c r="N393" i="24"/>
  <c r="N394" i="24"/>
  <c r="N395" i="24"/>
  <c r="N396" i="24"/>
  <c r="N397" i="24"/>
  <c r="N398" i="24"/>
  <c r="N399" i="24"/>
  <c r="N400" i="24"/>
  <c r="N401" i="24"/>
  <c r="N402" i="24"/>
  <c r="N403" i="24"/>
  <c r="N404" i="24"/>
  <c r="N405" i="24"/>
  <c r="N406" i="24"/>
  <c r="N407" i="24"/>
  <c r="N408" i="24"/>
  <c r="N409" i="24"/>
  <c r="N410" i="24"/>
  <c r="N411" i="24"/>
  <c r="N412" i="24"/>
  <c r="N413" i="24"/>
  <c r="N414" i="24"/>
  <c r="N415" i="24"/>
  <c r="N416" i="24"/>
  <c r="N417" i="24"/>
  <c r="N418" i="24"/>
  <c r="N419" i="24"/>
  <c r="N420" i="24"/>
  <c r="N421" i="24"/>
  <c r="N422" i="24"/>
  <c r="N423" i="24"/>
  <c r="N424" i="24"/>
  <c r="N425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T24" i="115" s="1"/>
  <c r="U25" i="110"/>
  <c r="T24" i="110"/>
  <c r="U21" i="110"/>
  <c r="U18" i="110"/>
  <c r="U14" i="110"/>
  <c r="N11" i="110"/>
  <c r="A11" i="110"/>
  <c r="A8" i="110"/>
  <c r="A4" i="110"/>
  <c r="V3" i="110"/>
  <c r="L2" i="110"/>
  <c r="L17" i="110" s="1"/>
  <c r="U25" i="109"/>
  <c r="T24" i="109"/>
  <c r="U21" i="109"/>
  <c r="U18" i="109"/>
  <c r="U14" i="109"/>
  <c r="N11" i="109"/>
  <c r="A11" i="109"/>
  <c r="A8" i="109"/>
  <c r="A4" i="109"/>
  <c r="V3" i="109"/>
  <c r="L2" i="109"/>
  <c r="L17" i="109" s="1"/>
  <c r="U25" i="108"/>
  <c r="U21" i="108"/>
  <c r="U18" i="108"/>
  <c r="U14" i="108"/>
  <c r="N11" i="108"/>
  <c r="A11" i="108"/>
  <c r="A8" i="108"/>
  <c r="A4" i="108"/>
  <c r="V3" i="108"/>
  <c r="L2" i="108"/>
  <c r="L17" i="108" s="1"/>
  <c r="L27" i="108" l="1"/>
  <c r="L7" i="109"/>
  <c r="L12" i="109"/>
  <c r="L27" i="110"/>
  <c r="L7" i="112"/>
  <c r="L12" i="112"/>
  <c r="L7" i="108"/>
  <c r="L12" i="108"/>
  <c r="L27" i="109"/>
  <c r="L7" i="110"/>
  <c r="L12" i="110"/>
  <c r="L7" i="116"/>
  <c r="L12" i="116"/>
  <c r="L27" i="112"/>
  <c r="L7" i="113"/>
  <c r="L12" i="113"/>
  <c r="L27" i="114"/>
  <c r="L7" i="118"/>
  <c r="L12" i="118"/>
  <c r="L27" i="116"/>
  <c r="L27" i="113"/>
  <c r="L27" i="118"/>
  <c r="L22" i="118"/>
  <c r="L22" i="117"/>
  <c r="L17" i="117"/>
  <c r="L7" i="117"/>
  <c r="L12" i="117"/>
  <c r="L22" i="116"/>
  <c r="L22" i="115"/>
  <c r="L17" i="115"/>
  <c r="L7" i="115"/>
  <c r="L12" i="115"/>
  <c r="L22" i="114"/>
  <c r="L22" i="113"/>
  <c r="L22" i="112"/>
  <c r="L22" i="110"/>
  <c r="L22" i="109"/>
  <c r="L22" i="108"/>
  <c r="T4" i="95" a="1"/>
  <c r="T4" i="95" s="1"/>
  <c r="T5" i="95" a="1"/>
  <c r="T5" i="95" s="1"/>
  <c r="T6" i="95" a="1"/>
  <c r="T6" i="95" s="1"/>
  <c r="T7" i="95" a="1"/>
  <c r="T7" i="95" s="1"/>
  <c r="T8" i="95" a="1"/>
  <c r="T8" i="95" s="1"/>
  <c r="T9" i="95" a="1"/>
  <c r="T9" i="95" s="1"/>
  <c r="T10" i="95" a="1"/>
  <c r="T10" i="95" s="1"/>
  <c r="T11" i="95" a="1"/>
  <c r="T11" i="95" s="1"/>
  <c r="T12" i="95" a="1"/>
  <c r="T12" i="95" s="1"/>
  <c r="T13" i="95" a="1"/>
  <c r="T13" i="95" s="1"/>
  <c r="T14" i="95" a="1"/>
  <c r="T14" i="95" s="1"/>
  <c r="T15" i="95" a="1"/>
  <c r="T15" i="95" s="1"/>
  <c r="T16" i="95" a="1"/>
  <c r="T16" i="95" s="1"/>
  <c r="T17" i="95" a="1"/>
  <c r="T17" i="95" s="1"/>
  <c r="T18" i="95" a="1"/>
  <c r="T18" i="95" s="1"/>
  <c r="T19" i="95" a="1"/>
  <c r="T19" i="95" s="1"/>
  <c r="T20" i="95" a="1"/>
  <c r="T20" i="95" s="1"/>
  <c r="T21" i="95" a="1"/>
  <c r="T21" i="95" s="1"/>
  <c r="T22" i="95" a="1"/>
  <c r="T22" i="95" s="1"/>
  <c r="T23" i="95" a="1"/>
  <c r="T23" i="95" s="1"/>
  <c r="T24" i="95" a="1"/>
  <c r="T24" i="95" s="1"/>
  <c r="T25" i="95" a="1"/>
  <c r="T25" i="95" s="1"/>
  <c r="T26" i="95" a="1"/>
  <c r="T26" i="95" s="1"/>
  <c r="T27" i="95" a="1"/>
  <c r="T27" i="95" s="1"/>
  <c r="T28" i="95" a="1"/>
  <c r="T28" i="95" s="1"/>
  <c r="T29" i="95" a="1"/>
  <c r="T29" i="95" s="1"/>
  <c r="N5" i="121" s="1"/>
  <c r="T30" i="95" a="1"/>
  <c r="T30" i="95" s="1"/>
  <c r="L5" i="121" s="1"/>
  <c r="T31" i="95" a="1"/>
  <c r="T31" i="95" s="1"/>
  <c r="T32" i="95" a="1"/>
  <c r="T32" i="95" s="1"/>
  <c r="T33" i="95" a="1"/>
  <c r="T33" i="95" s="1"/>
  <c r="T34" i="95" a="1"/>
  <c r="T34" i="95" s="1"/>
  <c r="T35" i="95" a="1"/>
  <c r="T35" i="95" s="1"/>
  <c r="T36" i="95" a="1"/>
  <c r="T36" i="95" s="1"/>
  <c r="T37" i="95" a="1"/>
  <c r="T37" i="95" s="1"/>
  <c r="S37" i="95" s="1"/>
  <c r="T38" i="95" a="1"/>
  <c r="T38" i="95" s="1"/>
  <c r="S38" i="95" s="1"/>
  <c r="T39" i="95" a="1"/>
  <c r="T39" i="95" s="1"/>
  <c r="S39" i="95" s="1"/>
  <c r="T40" i="95" a="1"/>
  <c r="T40" i="95" s="1"/>
  <c r="S40" i="95" s="1"/>
  <c r="T41" i="95" a="1"/>
  <c r="T41" i="95" s="1"/>
  <c r="S41" i="95" s="1"/>
  <c r="T42" i="95" a="1"/>
  <c r="T42" i="95" s="1"/>
  <c r="S42" i="95" s="1"/>
  <c r="T43" i="95" a="1"/>
  <c r="T43" i="95" s="1"/>
  <c r="S43" i="95" s="1"/>
  <c r="T44" i="95" a="1"/>
  <c r="T44" i="95" s="1"/>
  <c r="S44" i="95" s="1"/>
  <c r="T3" i="95" a="1"/>
  <c r="T3" i="95" s="1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7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9" i="28"/>
  <c r="D5" i="121" l="1"/>
  <c r="H5" i="121"/>
  <c r="L23" i="121"/>
  <c r="L2" i="121"/>
  <c r="L20" i="121"/>
  <c r="K5" i="121"/>
  <c r="L29" i="121"/>
  <c r="L26" i="121"/>
  <c r="B5" i="121"/>
  <c r="J5" i="121"/>
  <c r="F5" i="121"/>
  <c r="N29" i="121"/>
  <c r="N26" i="121"/>
  <c r="N20" i="121"/>
  <c r="N2" i="121"/>
  <c r="N23" i="121"/>
  <c r="M5" i="121"/>
  <c r="V43" i="95"/>
  <c r="X43" i="95"/>
  <c r="U43" i="95"/>
  <c r="W43" i="95"/>
  <c r="V41" i="95"/>
  <c r="X41" i="95"/>
  <c r="U41" i="95"/>
  <c r="W41" i="95"/>
  <c r="V39" i="95"/>
  <c r="X39" i="95"/>
  <c r="U39" i="95"/>
  <c r="W39" i="95"/>
  <c r="V37" i="95"/>
  <c r="X37" i="95"/>
  <c r="U37" i="95"/>
  <c r="W37" i="95"/>
  <c r="V44" i="95"/>
  <c r="X44" i="95"/>
  <c r="U44" i="95"/>
  <c r="W44" i="95"/>
  <c r="U42" i="95"/>
  <c r="W42" i="95"/>
  <c r="V42" i="95"/>
  <c r="X42" i="95"/>
  <c r="U40" i="95"/>
  <c r="W40" i="95"/>
  <c r="V40" i="95"/>
  <c r="X40" i="95"/>
  <c r="U38" i="95"/>
  <c r="W38" i="95"/>
  <c r="V38" i="95"/>
  <c r="X38" i="95"/>
  <c r="U25" i="107"/>
  <c r="T24" i="107"/>
  <c r="U21" i="107"/>
  <c r="U18" i="107"/>
  <c r="U14" i="107"/>
  <c r="N11" i="107"/>
  <c r="A11" i="107"/>
  <c r="A8" i="107"/>
  <c r="A4" i="107"/>
  <c r="V3" i="107"/>
  <c r="L2" i="107"/>
  <c r="L27" i="107" s="1"/>
  <c r="U25" i="106"/>
  <c r="U21" i="106"/>
  <c r="U18" i="106"/>
  <c r="U14" i="106"/>
  <c r="N11" i="106"/>
  <c r="A11" i="106"/>
  <c r="A8" i="106"/>
  <c r="A4" i="106"/>
  <c r="V3" i="106"/>
  <c r="L2" i="106"/>
  <c r="L27" i="106" s="1"/>
  <c r="N29" i="105"/>
  <c r="L29" i="105"/>
  <c r="J29" i="105"/>
  <c r="H29" i="105"/>
  <c r="F29" i="105"/>
  <c r="D29" i="105"/>
  <c r="B29" i="105"/>
  <c r="N26" i="105"/>
  <c r="L26" i="105"/>
  <c r="J26" i="105"/>
  <c r="H26" i="105"/>
  <c r="F26" i="105"/>
  <c r="D26" i="105"/>
  <c r="B26" i="105"/>
  <c r="N23" i="105"/>
  <c r="L23" i="105"/>
  <c r="J23" i="105"/>
  <c r="H23" i="105"/>
  <c r="F23" i="105"/>
  <c r="D23" i="105"/>
  <c r="B23" i="105"/>
  <c r="N20" i="105"/>
  <c r="L20" i="105"/>
  <c r="J20" i="105"/>
  <c r="H20" i="105"/>
  <c r="F20" i="105"/>
  <c r="D20" i="105"/>
  <c r="B20" i="105"/>
  <c r="M5" i="105"/>
  <c r="K5" i="105"/>
  <c r="I5" i="105"/>
  <c r="G5" i="105"/>
  <c r="E5" i="105"/>
  <c r="C5" i="105"/>
  <c r="A5" i="105"/>
  <c r="N2" i="105"/>
  <c r="L2" i="105"/>
  <c r="J2" i="105"/>
  <c r="H2" i="105"/>
  <c r="F2" i="105"/>
  <c r="D2" i="105"/>
  <c r="B2" i="105"/>
  <c r="H3" i="95" a="1"/>
  <c r="H3" i="95" s="1"/>
  <c r="D5" i="37"/>
  <c r="H5" i="35"/>
  <c r="F5" i="35"/>
  <c r="D5" i="35"/>
  <c r="B5" i="35"/>
  <c r="N5" i="36"/>
  <c r="L5" i="36"/>
  <c r="J5" i="36"/>
  <c r="H5" i="36"/>
  <c r="F5" i="36"/>
  <c r="D5" i="36"/>
  <c r="B5" i="36"/>
  <c r="N5" i="37"/>
  <c r="L5" i="37"/>
  <c r="J5" i="37"/>
  <c r="H5" i="37"/>
  <c r="F5" i="37"/>
  <c r="N20" i="95" a="1"/>
  <c r="N20" i="95" s="1"/>
  <c r="N4" i="95" a="1"/>
  <c r="N4" i="95" s="1"/>
  <c r="N5" i="95" a="1"/>
  <c r="N5" i="95" s="1"/>
  <c r="N6" i="95" a="1"/>
  <c r="N6" i="95" s="1"/>
  <c r="N7" i="95" a="1"/>
  <c r="N7" i="95" s="1"/>
  <c r="N8" i="95" a="1"/>
  <c r="N8" i="95" s="1"/>
  <c r="N9" i="95" a="1"/>
  <c r="N9" i="95" s="1"/>
  <c r="N10" i="95" a="1"/>
  <c r="N10" i="95" s="1"/>
  <c r="N11" i="95" a="1"/>
  <c r="N11" i="95" s="1"/>
  <c r="N12" i="95" a="1"/>
  <c r="N12" i="95" s="1"/>
  <c r="N13" i="95" a="1"/>
  <c r="N13" i="95" s="1"/>
  <c r="N14" i="95" a="1"/>
  <c r="N14" i="95" s="1"/>
  <c r="N15" i="95" a="1"/>
  <c r="N15" i="95" s="1"/>
  <c r="N16" i="95" a="1"/>
  <c r="N16" i="95" s="1"/>
  <c r="N17" i="95" a="1"/>
  <c r="N17" i="95" s="1"/>
  <c r="N18" i="95" a="1"/>
  <c r="N18" i="95" s="1"/>
  <c r="N19" i="95" a="1"/>
  <c r="N19" i="95" s="1"/>
  <c r="N3" i="95" a="1"/>
  <c r="N3" i="95" s="1"/>
  <c r="H4" i="95" a="1"/>
  <c r="H4" i="95" s="1"/>
  <c r="H5" i="95" a="1"/>
  <c r="H5" i="95" s="1"/>
  <c r="H6" i="95" a="1"/>
  <c r="H6" i="95" s="1"/>
  <c r="H7" i="95" a="1"/>
  <c r="H7" i="95" s="1"/>
  <c r="H8" i="95" a="1"/>
  <c r="H8" i="95" s="1"/>
  <c r="H9" i="95" a="1"/>
  <c r="H9" i="95" s="1"/>
  <c r="H10" i="95" a="1"/>
  <c r="H10" i="95" s="1"/>
  <c r="H11" i="95" a="1"/>
  <c r="H11" i="95" s="1"/>
  <c r="H12" i="95" a="1"/>
  <c r="H12" i="95" s="1"/>
  <c r="H13" i="95" a="1"/>
  <c r="H13" i="95" s="1"/>
  <c r="H14" i="95" a="1"/>
  <c r="H14" i="95" s="1"/>
  <c r="H15" i="95" a="1"/>
  <c r="H15" i="95" s="1"/>
  <c r="H16" i="95" a="1"/>
  <c r="H16" i="95" s="1"/>
  <c r="H17" i="95" a="1"/>
  <c r="H17" i="95" s="1"/>
  <c r="H18" i="95" a="1"/>
  <c r="H18" i="95" s="1"/>
  <c r="H19" i="95" a="1"/>
  <c r="H19" i="95" s="1"/>
  <c r="H20" i="95" a="1"/>
  <c r="H20" i="95" s="1"/>
  <c r="B4" i="95" a="1"/>
  <c r="B4" i="95" s="1"/>
  <c r="B5" i="95" a="1"/>
  <c r="B5" i="95" s="1"/>
  <c r="B6" i="95" a="1"/>
  <c r="B6" i="95" s="1"/>
  <c r="B7" i="95" a="1"/>
  <c r="B7" i="95" s="1"/>
  <c r="B8" i="95" a="1"/>
  <c r="B8" i="95" s="1"/>
  <c r="B9" i="95" a="1"/>
  <c r="B9" i="95" s="1"/>
  <c r="B10" i="95" a="1"/>
  <c r="B10" i="95" s="1"/>
  <c r="B11" i="95" a="1"/>
  <c r="B11" i="95" s="1"/>
  <c r="B12" i="95" a="1"/>
  <c r="B12" i="95" s="1"/>
  <c r="B13" i="95" a="1"/>
  <c r="B13" i="95" s="1"/>
  <c r="B14" i="95" a="1"/>
  <c r="B14" i="95" s="1"/>
  <c r="B15" i="95" a="1"/>
  <c r="B15" i="95" s="1"/>
  <c r="B16" i="95" a="1"/>
  <c r="B16" i="95" s="1"/>
  <c r="B17" i="95" a="1"/>
  <c r="B17" i="95" s="1"/>
  <c r="B18" i="95" a="1"/>
  <c r="B18" i="95" s="1"/>
  <c r="B19" i="95" a="1"/>
  <c r="B19" i="95" s="1"/>
  <c r="B20" i="95" a="1"/>
  <c r="B20" i="95" s="1"/>
  <c r="B3" i="95" a="1"/>
  <c r="B3" i="95" s="1"/>
  <c r="S100" i="104"/>
  <c r="M100" i="104"/>
  <c r="G100" i="104"/>
  <c r="A100" i="104"/>
  <c r="S99" i="104"/>
  <c r="M99" i="104"/>
  <c r="G99" i="104"/>
  <c r="A99" i="104"/>
  <c r="N8" i="104" a="1"/>
  <c r="N8" i="104" s="1"/>
  <c r="N7" i="104" a="1"/>
  <c r="N7" i="104" s="1"/>
  <c r="N6" i="104" a="1"/>
  <c r="N6" i="104" s="1"/>
  <c r="N5" i="104" a="1"/>
  <c r="N5" i="104" s="1"/>
  <c r="N4" i="104" a="1"/>
  <c r="N4" i="104" s="1"/>
  <c r="B5" i="37"/>
  <c r="N5" i="97"/>
  <c r="L5" i="97"/>
  <c r="J5" i="35"/>
  <c r="F29" i="121" l="1"/>
  <c r="E5" i="121"/>
  <c r="F2" i="121"/>
  <c r="F23" i="121"/>
  <c r="F26" i="121"/>
  <c r="F20" i="121"/>
  <c r="B23" i="121"/>
  <c r="B20" i="121"/>
  <c r="B2" i="121"/>
  <c r="B29" i="121"/>
  <c r="B26" i="121"/>
  <c r="A5" i="121"/>
  <c r="H20" i="121"/>
  <c r="G5" i="121"/>
  <c r="H29" i="121"/>
  <c r="H2" i="121"/>
  <c r="H26" i="121"/>
  <c r="H23" i="121"/>
  <c r="J20" i="121"/>
  <c r="J29" i="121"/>
  <c r="I5" i="121"/>
  <c r="J23" i="121"/>
  <c r="J2" i="121"/>
  <c r="J26" i="121"/>
  <c r="D26" i="121"/>
  <c r="C5" i="121"/>
  <c r="D23" i="121"/>
  <c r="D2" i="121"/>
  <c r="D29" i="121"/>
  <c r="D20" i="121"/>
  <c r="L7" i="106"/>
  <c r="L12" i="106"/>
  <c r="L17" i="107"/>
  <c r="L17" i="106"/>
  <c r="L7" i="107"/>
  <c r="L12" i="107"/>
  <c r="L22" i="107"/>
  <c r="L22" i="106"/>
  <c r="Q5" i="104"/>
  <c r="M5" i="104"/>
  <c r="Q7" i="104"/>
  <c r="M7" i="104"/>
  <c r="Q4" i="104"/>
  <c r="M4" i="104"/>
  <c r="Q8" i="104"/>
  <c r="M8" i="104"/>
  <c r="Q6" i="104"/>
  <c r="M6" i="104"/>
  <c r="P5" i="104"/>
  <c r="R5" i="104"/>
  <c r="P6" i="104"/>
  <c r="R6" i="104"/>
  <c r="P7" i="104"/>
  <c r="R7" i="104"/>
  <c r="P8" i="104"/>
  <c r="R8" i="104"/>
  <c r="P4" i="104"/>
  <c r="R4" i="104"/>
  <c r="O4" i="104"/>
  <c r="O5" i="104"/>
  <c r="O6" i="104"/>
  <c r="O7" i="104"/>
  <c r="O8" i="104"/>
  <c r="N29" i="103"/>
  <c r="L29" i="103"/>
  <c r="J29" i="103"/>
  <c r="H29" i="103"/>
  <c r="F29" i="103"/>
  <c r="D29" i="103"/>
  <c r="B29" i="103"/>
  <c r="N26" i="103"/>
  <c r="L26" i="103"/>
  <c r="J26" i="103"/>
  <c r="H26" i="103"/>
  <c r="F26" i="103"/>
  <c r="D26" i="103"/>
  <c r="B26" i="103"/>
  <c r="N23" i="103"/>
  <c r="L23" i="103"/>
  <c r="J23" i="103"/>
  <c r="H23" i="103"/>
  <c r="F23" i="103"/>
  <c r="D23" i="103"/>
  <c r="B23" i="103"/>
  <c r="N20" i="103"/>
  <c r="L20" i="103"/>
  <c r="J20" i="103"/>
  <c r="H20" i="103"/>
  <c r="F20" i="103"/>
  <c r="D20" i="103"/>
  <c r="B20" i="103"/>
  <c r="M5" i="103"/>
  <c r="K5" i="103"/>
  <c r="I5" i="103"/>
  <c r="G5" i="103"/>
  <c r="E5" i="103"/>
  <c r="C5" i="103"/>
  <c r="A5" i="103"/>
  <c r="N2" i="103"/>
  <c r="L2" i="103"/>
  <c r="J2" i="103"/>
  <c r="H2" i="103"/>
  <c r="F2" i="103"/>
  <c r="D2" i="103"/>
  <c r="B2" i="103"/>
  <c r="F5" i="98" l="1"/>
  <c r="B11" i="98"/>
  <c r="K2" i="98" l="1"/>
  <c r="F18" i="101" l="1"/>
  <c r="E18" i="101"/>
  <c r="D18" i="101"/>
  <c r="F17" i="101"/>
  <c r="E17" i="101"/>
  <c r="D17" i="101"/>
  <c r="F16" i="101"/>
  <c r="E16" i="101"/>
  <c r="F15" i="101"/>
  <c r="E15" i="101"/>
  <c r="F14" i="101"/>
  <c r="E14" i="101"/>
  <c r="F13" i="101"/>
  <c r="E13" i="101"/>
  <c r="F14" i="99"/>
  <c r="F15" i="99"/>
  <c r="F16" i="99"/>
  <c r="F17" i="99"/>
  <c r="F18" i="99"/>
  <c r="F13" i="99"/>
  <c r="E14" i="99"/>
  <c r="E15" i="99"/>
  <c r="E16" i="99"/>
  <c r="E17" i="99"/>
  <c r="E18" i="99"/>
  <c r="E13" i="99"/>
  <c r="D17" i="99"/>
  <c r="D18" i="99"/>
  <c r="L63" i="13" l="1"/>
  <c r="B1" i="40" l="1"/>
  <c r="S61" i="95" l="1"/>
  <c r="S62" i="95"/>
  <c r="S63" i="95"/>
  <c r="S64" i="95"/>
  <c r="S65" i="95"/>
  <c r="S66" i="95"/>
  <c r="S67" i="95"/>
  <c r="S68" i="95"/>
  <c r="S69" i="95"/>
  <c r="S70" i="95"/>
  <c r="S71" i="95"/>
  <c r="S72" i="95"/>
  <c r="S73" i="95"/>
  <c r="S74" i="95"/>
  <c r="S75" i="95"/>
  <c r="S76" i="95"/>
  <c r="S77" i="95"/>
  <c r="S78" i="95"/>
  <c r="S79" i="95"/>
  <c r="S80" i="95"/>
  <c r="S81" i="95"/>
  <c r="S82" i="95"/>
  <c r="S83" i="95"/>
  <c r="S84" i="95"/>
  <c r="S85" i="95"/>
  <c r="S86" i="95"/>
  <c r="S87" i="95"/>
  <c r="S88" i="95"/>
  <c r="S89" i="95"/>
  <c r="S90" i="95"/>
  <c r="S91" i="95"/>
  <c r="S92" i="95"/>
  <c r="S93" i="95"/>
  <c r="S94" i="95"/>
  <c r="S95" i="95"/>
  <c r="S96" i="95"/>
  <c r="S97" i="95"/>
  <c r="S98" i="95"/>
  <c r="S99" i="95"/>
  <c r="S100" i="95"/>
  <c r="M61" i="95"/>
  <c r="M62" i="95"/>
  <c r="M63" i="95"/>
  <c r="M64" i="95"/>
  <c r="M65" i="95"/>
  <c r="M66" i="95"/>
  <c r="M67" i="95"/>
  <c r="M68" i="95"/>
  <c r="M69" i="95"/>
  <c r="M70" i="95"/>
  <c r="M71" i="95"/>
  <c r="M72" i="95"/>
  <c r="M73" i="95"/>
  <c r="M74" i="95"/>
  <c r="M75" i="95"/>
  <c r="M76" i="95"/>
  <c r="M77" i="95"/>
  <c r="M78" i="95"/>
  <c r="M79" i="95"/>
  <c r="M80" i="95"/>
  <c r="M81" i="95"/>
  <c r="M82" i="95"/>
  <c r="M83" i="95"/>
  <c r="M84" i="95"/>
  <c r="M85" i="95"/>
  <c r="M86" i="95"/>
  <c r="M87" i="95"/>
  <c r="M88" i="95"/>
  <c r="M89" i="95"/>
  <c r="M90" i="95"/>
  <c r="M91" i="95"/>
  <c r="M92" i="95"/>
  <c r="M93" i="95"/>
  <c r="M94" i="95"/>
  <c r="M95" i="95"/>
  <c r="M96" i="95"/>
  <c r="M97" i="95"/>
  <c r="M98" i="95"/>
  <c r="M99" i="95"/>
  <c r="M100" i="95"/>
  <c r="G61" i="95"/>
  <c r="G62" i="95"/>
  <c r="G63" i="95"/>
  <c r="G64" i="95"/>
  <c r="G65" i="95"/>
  <c r="G66" i="95"/>
  <c r="G67" i="95"/>
  <c r="G68" i="95"/>
  <c r="G69" i="95"/>
  <c r="G70" i="95"/>
  <c r="G71" i="95"/>
  <c r="G72" i="95"/>
  <c r="G73" i="95"/>
  <c r="G74" i="95"/>
  <c r="G75" i="95"/>
  <c r="G76" i="95"/>
  <c r="G77" i="95"/>
  <c r="G78" i="95"/>
  <c r="G79" i="95"/>
  <c r="G80" i="95"/>
  <c r="G81" i="95"/>
  <c r="G82" i="95"/>
  <c r="G83" i="95"/>
  <c r="G84" i="95"/>
  <c r="G85" i="95"/>
  <c r="G86" i="95"/>
  <c r="G87" i="95"/>
  <c r="G88" i="95"/>
  <c r="G89" i="95"/>
  <c r="G90" i="95"/>
  <c r="G91" i="95"/>
  <c r="G92" i="95"/>
  <c r="G93" i="95"/>
  <c r="G94" i="95"/>
  <c r="G95" i="95"/>
  <c r="G96" i="95"/>
  <c r="G97" i="95"/>
  <c r="G98" i="95"/>
  <c r="G99" i="95"/>
  <c r="G100" i="95"/>
  <c r="A61" i="95"/>
  <c r="A62" i="95"/>
  <c r="A63" i="95"/>
  <c r="A64" i="95"/>
  <c r="A65" i="95"/>
  <c r="A66" i="95"/>
  <c r="A67" i="95"/>
  <c r="A68" i="95"/>
  <c r="A69" i="95"/>
  <c r="A70" i="95"/>
  <c r="A71" i="95"/>
  <c r="A72" i="95"/>
  <c r="A73" i="95"/>
  <c r="A74" i="95"/>
  <c r="A75" i="95"/>
  <c r="A76" i="95"/>
  <c r="A77" i="95"/>
  <c r="A78" i="95"/>
  <c r="A79" i="95"/>
  <c r="A80" i="95"/>
  <c r="A81" i="95"/>
  <c r="A82" i="95"/>
  <c r="A83" i="95"/>
  <c r="A84" i="95"/>
  <c r="A85" i="95"/>
  <c r="A86" i="95"/>
  <c r="A87" i="95"/>
  <c r="A88" i="95"/>
  <c r="A89" i="95"/>
  <c r="A90" i="95"/>
  <c r="A91" i="95"/>
  <c r="A92" i="95"/>
  <c r="A93" i="95"/>
  <c r="A94" i="95"/>
  <c r="A95" i="95"/>
  <c r="A96" i="95"/>
  <c r="A97" i="95"/>
  <c r="A98" i="95"/>
  <c r="A99" i="95"/>
  <c r="A100" i="95"/>
  <c r="A61" i="91"/>
  <c r="A62" i="91"/>
  <c r="A63" i="91"/>
  <c r="A64" i="91"/>
  <c r="A65" i="91"/>
  <c r="A66" i="91"/>
  <c r="A67" i="91"/>
  <c r="A68" i="91"/>
  <c r="A69" i="91"/>
  <c r="A70" i="91"/>
  <c r="A71" i="91"/>
  <c r="A72" i="91"/>
  <c r="A73" i="91"/>
  <c r="A74" i="91"/>
  <c r="A75" i="91"/>
  <c r="A76" i="91"/>
  <c r="A77" i="91"/>
  <c r="A78" i="91"/>
  <c r="A79" i="91"/>
  <c r="A80" i="91"/>
  <c r="A81" i="91"/>
  <c r="A82" i="91"/>
  <c r="A83" i="91"/>
  <c r="A84" i="91"/>
  <c r="A85" i="91"/>
  <c r="A86" i="91"/>
  <c r="A87" i="91"/>
  <c r="A88" i="91"/>
  <c r="A89" i="91"/>
  <c r="A90" i="91"/>
  <c r="A91" i="91"/>
  <c r="A92" i="91"/>
  <c r="A93" i="91"/>
  <c r="A94" i="91"/>
  <c r="A95" i="91"/>
  <c r="A96" i="91"/>
  <c r="A97" i="91"/>
  <c r="A98" i="91"/>
  <c r="A99" i="91"/>
  <c r="A100" i="91"/>
  <c r="N5" i="40"/>
  <c r="M5" i="40"/>
  <c r="L5" i="40"/>
  <c r="K5" i="40"/>
  <c r="J5" i="40"/>
  <c r="C1" i="40"/>
  <c r="K5" i="13"/>
  <c r="J5" i="13"/>
  <c r="C1" i="13"/>
  <c r="C1" i="89"/>
  <c r="C1" i="28"/>
  <c r="K5" i="89"/>
  <c r="J5" i="89"/>
  <c r="K5" i="28"/>
  <c r="J5" i="28"/>
  <c r="A2" i="98" l="1"/>
  <c r="H3" i="98" l="1"/>
  <c r="F3" i="98"/>
  <c r="D3" i="98" l="1"/>
  <c r="A3" i="98" s="1"/>
  <c r="B9" i="98"/>
  <c r="B1" i="87" l="1"/>
  <c r="S61" i="91" l="1"/>
  <c r="S62" i="91"/>
  <c r="S63" i="91"/>
  <c r="S64" i="91"/>
  <c r="S65" i="91"/>
  <c r="S66" i="91"/>
  <c r="S67" i="91"/>
  <c r="S68" i="91"/>
  <c r="S69" i="91"/>
  <c r="S70" i="91"/>
  <c r="S71" i="91"/>
  <c r="S72" i="91"/>
  <c r="S73" i="91"/>
  <c r="S74" i="91"/>
  <c r="S75" i="91"/>
  <c r="S76" i="91"/>
  <c r="S77" i="91"/>
  <c r="S78" i="91"/>
  <c r="S79" i="91"/>
  <c r="S80" i="91"/>
  <c r="S81" i="91"/>
  <c r="S82" i="91"/>
  <c r="S83" i="91"/>
  <c r="S84" i="91"/>
  <c r="S85" i="91"/>
  <c r="S86" i="91"/>
  <c r="S87" i="91"/>
  <c r="S88" i="91"/>
  <c r="S89" i="91"/>
  <c r="S90" i="91"/>
  <c r="S91" i="91"/>
  <c r="S92" i="91"/>
  <c r="S93" i="91"/>
  <c r="S94" i="91"/>
  <c r="S95" i="91"/>
  <c r="S96" i="91"/>
  <c r="S97" i="91"/>
  <c r="S98" i="91"/>
  <c r="S99" i="91"/>
  <c r="S100" i="91"/>
  <c r="M61" i="91"/>
  <c r="M62" i="91"/>
  <c r="M63" i="91"/>
  <c r="M64" i="91"/>
  <c r="M65" i="91"/>
  <c r="M66" i="91"/>
  <c r="M67" i="91"/>
  <c r="M68" i="91"/>
  <c r="M69" i="91"/>
  <c r="M70" i="91"/>
  <c r="M71" i="91"/>
  <c r="M72" i="91"/>
  <c r="M73" i="91"/>
  <c r="M74" i="91"/>
  <c r="M75" i="91"/>
  <c r="M76" i="91"/>
  <c r="M77" i="91"/>
  <c r="M78" i="91"/>
  <c r="M79" i="91"/>
  <c r="M80" i="91"/>
  <c r="M81" i="91"/>
  <c r="M82" i="91"/>
  <c r="M83" i="91"/>
  <c r="M84" i="91"/>
  <c r="M85" i="91"/>
  <c r="M86" i="91"/>
  <c r="M87" i="91"/>
  <c r="M88" i="91"/>
  <c r="M89" i="91"/>
  <c r="M90" i="91"/>
  <c r="M91" i="91"/>
  <c r="M92" i="91"/>
  <c r="M93" i="91"/>
  <c r="M94" i="91"/>
  <c r="M95" i="91"/>
  <c r="M96" i="91"/>
  <c r="M97" i="91"/>
  <c r="M98" i="91"/>
  <c r="M99" i="91"/>
  <c r="M100" i="91"/>
  <c r="G61" i="91"/>
  <c r="G62" i="91"/>
  <c r="G63" i="91"/>
  <c r="G64" i="91"/>
  <c r="G65" i="91"/>
  <c r="G66" i="91"/>
  <c r="G67" i="91"/>
  <c r="G68" i="91"/>
  <c r="G69" i="91"/>
  <c r="G70" i="91"/>
  <c r="G71" i="91"/>
  <c r="G72" i="91"/>
  <c r="G73" i="91"/>
  <c r="G74" i="91"/>
  <c r="G75" i="91"/>
  <c r="G76" i="91"/>
  <c r="G77" i="91"/>
  <c r="G78" i="91"/>
  <c r="G79" i="91"/>
  <c r="G80" i="91"/>
  <c r="G81" i="91"/>
  <c r="G82" i="91"/>
  <c r="G83" i="91"/>
  <c r="G84" i="91"/>
  <c r="G85" i="91"/>
  <c r="G86" i="91"/>
  <c r="G87" i="91"/>
  <c r="G88" i="91"/>
  <c r="G89" i="91"/>
  <c r="G90" i="91"/>
  <c r="G91" i="91"/>
  <c r="G92" i="91"/>
  <c r="G93" i="91"/>
  <c r="G94" i="91"/>
  <c r="G95" i="91"/>
  <c r="G96" i="91"/>
  <c r="G97" i="91"/>
  <c r="G98" i="91"/>
  <c r="G99" i="91"/>
  <c r="G100" i="91"/>
  <c r="J2" i="98" l="1"/>
  <c r="T60" i="91" a="1"/>
  <c r="T60" i="91" s="1"/>
  <c r="S60" i="91" s="1"/>
  <c r="N60" i="91" a="1"/>
  <c r="N60" i="91" s="1"/>
  <c r="M60" i="91" s="1"/>
  <c r="H60" i="91" a="1"/>
  <c r="H60" i="91" s="1"/>
  <c r="D16" i="99" s="1"/>
  <c r="B60" i="91" a="1"/>
  <c r="B60" i="91" s="1"/>
  <c r="A60" i="91" s="1"/>
  <c r="T59" i="91" a="1"/>
  <c r="T59" i="91" s="1"/>
  <c r="S59" i="91" s="1"/>
  <c r="N59" i="91" a="1"/>
  <c r="N59" i="91" s="1"/>
  <c r="M59" i="91" s="1"/>
  <c r="H59" i="91" a="1"/>
  <c r="H59" i="91" s="1"/>
  <c r="D15" i="99" s="1"/>
  <c r="B59" i="91" a="1"/>
  <c r="B59" i="91" s="1"/>
  <c r="A59" i="91" s="1"/>
  <c r="T58" i="91" a="1"/>
  <c r="T58" i="91" s="1"/>
  <c r="N58" i="91" a="1"/>
  <c r="N58" i="91" s="1"/>
  <c r="M58" i="91" s="1"/>
  <c r="H58" i="91" a="1"/>
  <c r="H58" i="91" s="1"/>
  <c r="D14" i="99" s="1"/>
  <c r="B58" i="91" a="1"/>
  <c r="B58" i="91" s="1"/>
  <c r="A58" i="91" s="1"/>
  <c r="T57" i="91" a="1"/>
  <c r="T57" i="91" s="1"/>
  <c r="N57" i="91" a="1"/>
  <c r="N57" i="91" s="1"/>
  <c r="M57" i="91" s="1"/>
  <c r="H57" i="91" a="1"/>
  <c r="H57" i="91" s="1"/>
  <c r="D13" i="99" s="1"/>
  <c r="B57" i="91" a="1"/>
  <c r="B57" i="91" s="1"/>
  <c r="A57" i="91" s="1"/>
  <c r="T56" i="91" a="1"/>
  <c r="T56" i="91" s="1"/>
  <c r="N56" i="91" a="1"/>
  <c r="N56" i="91" s="1"/>
  <c r="M56" i="91" s="1"/>
  <c r="H56" i="91" a="1"/>
  <c r="H56" i="91" s="1"/>
  <c r="C18" i="99" s="1"/>
  <c r="B56" i="91" a="1"/>
  <c r="B56" i="91" s="1"/>
  <c r="A56" i="91" s="1"/>
  <c r="T55" i="91" a="1"/>
  <c r="T55" i="91" s="1"/>
  <c r="N55" i="91" a="1"/>
  <c r="N55" i="91" s="1"/>
  <c r="M55" i="91" s="1"/>
  <c r="H55" i="91" a="1"/>
  <c r="H55" i="91" s="1"/>
  <c r="C17" i="99" s="1"/>
  <c r="B55" i="91" a="1"/>
  <c r="B55" i="91" s="1"/>
  <c r="A55" i="91" s="1"/>
  <c r="T54" i="91" a="1"/>
  <c r="T54" i="91" s="1"/>
  <c r="N54" i="91" a="1"/>
  <c r="N54" i="91" s="1"/>
  <c r="M54" i="91" s="1"/>
  <c r="H54" i="91" a="1"/>
  <c r="H54" i="91" s="1"/>
  <c r="C16" i="99" s="1"/>
  <c r="B54" i="91" a="1"/>
  <c r="B54" i="91" s="1"/>
  <c r="A54" i="91" s="1"/>
  <c r="T53" i="91" a="1"/>
  <c r="T53" i="91" s="1"/>
  <c r="N53" i="91" a="1"/>
  <c r="N53" i="91" s="1"/>
  <c r="M53" i="91" s="1"/>
  <c r="H53" i="91" a="1"/>
  <c r="H53" i="91" s="1"/>
  <c r="C15" i="99" s="1"/>
  <c r="B53" i="91" a="1"/>
  <c r="B53" i="91" s="1"/>
  <c r="A53" i="91" s="1"/>
  <c r="T52" i="91" a="1"/>
  <c r="T52" i="91" s="1"/>
  <c r="N52" i="91" a="1"/>
  <c r="N52" i="91" s="1"/>
  <c r="M52" i="91" s="1"/>
  <c r="H52" i="91" a="1"/>
  <c r="H52" i="91" s="1"/>
  <c r="C14" i="99" s="1"/>
  <c r="B52" i="91" a="1"/>
  <c r="B52" i="91" s="1"/>
  <c r="A52" i="91" s="1"/>
  <c r="T51" i="91" a="1"/>
  <c r="T51" i="91" s="1"/>
  <c r="N51" i="91" a="1"/>
  <c r="N51" i="91" s="1"/>
  <c r="M51" i="91" s="1"/>
  <c r="H51" i="91" a="1"/>
  <c r="H51" i="91" s="1"/>
  <c r="C13" i="99" s="1"/>
  <c r="B51" i="91" a="1"/>
  <c r="B51" i="91" s="1"/>
  <c r="A51" i="91" s="1"/>
  <c r="T50" i="91" a="1"/>
  <c r="T50" i="91" s="1"/>
  <c r="N50" i="91" a="1"/>
  <c r="N50" i="91" s="1"/>
  <c r="M50" i="91" s="1"/>
  <c r="H50" i="91" a="1"/>
  <c r="H50" i="91" s="1"/>
  <c r="B50" i="91" a="1"/>
  <c r="B50" i="91" s="1"/>
  <c r="A50" i="91" s="1"/>
  <c r="T49" i="91" a="1"/>
  <c r="T49" i="91" s="1"/>
  <c r="N49" i="91" a="1"/>
  <c r="N49" i="91" s="1"/>
  <c r="M49" i="91" s="1"/>
  <c r="H49" i="91" a="1"/>
  <c r="H49" i="91" s="1"/>
  <c r="B49" i="91" a="1"/>
  <c r="B49" i="91" s="1"/>
  <c r="A49" i="91" s="1"/>
  <c r="T48" i="91" a="1"/>
  <c r="T48" i="91" s="1"/>
  <c r="N48" i="91" a="1"/>
  <c r="N48" i="91" s="1"/>
  <c r="M48" i="91" s="1"/>
  <c r="H48" i="91" a="1"/>
  <c r="H48" i="91" s="1"/>
  <c r="B48" i="91" a="1"/>
  <c r="B48" i="91" s="1"/>
  <c r="A48" i="91" s="1"/>
  <c r="T47" i="91" a="1"/>
  <c r="T47" i="91" s="1"/>
  <c r="N47" i="91" a="1"/>
  <c r="N47" i="91" s="1"/>
  <c r="M47" i="91" s="1"/>
  <c r="H47" i="91" a="1"/>
  <c r="H47" i="91" s="1"/>
  <c r="B47" i="91" a="1"/>
  <c r="B47" i="91" s="1"/>
  <c r="A47" i="91" s="1"/>
  <c r="T46" i="91" a="1"/>
  <c r="T46" i="91" s="1"/>
  <c r="N46" i="91" a="1"/>
  <c r="N46" i="91" s="1"/>
  <c r="M46" i="91" s="1"/>
  <c r="H46" i="91" a="1"/>
  <c r="H46" i="91" s="1"/>
  <c r="B46" i="91" a="1"/>
  <c r="B46" i="91" s="1"/>
  <c r="A46" i="91" s="1"/>
  <c r="T45" i="91" a="1"/>
  <c r="T45" i="91" s="1"/>
  <c r="N45" i="91" a="1"/>
  <c r="N45" i="91" s="1"/>
  <c r="M45" i="91" s="1"/>
  <c r="H45" i="91" a="1"/>
  <c r="H45" i="91" s="1"/>
  <c r="B45" i="91" a="1"/>
  <c r="B45" i="91" s="1"/>
  <c r="A45" i="91" s="1"/>
  <c r="T44" i="91" a="1"/>
  <c r="T44" i="91" s="1"/>
  <c r="N44" i="91" a="1"/>
  <c r="N44" i="91" s="1"/>
  <c r="M44" i="91" s="1"/>
  <c r="H44" i="91" a="1"/>
  <c r="H44" i="91" s="1"/>
  <c r="B44" i="91" a="1"/>
  <c r="B44" i="91" s="1"/>
  <c r="A44" i="91" s="1"/>
  <c r="T43" i="91" a="1"/>
  <c r="T43" i="91" s="1"/>
  <c r="N43" i="91" a="1"/>
  <c r="N43" i="91" s="1"/>
  <c r="M43" i="91" s="1"/>
  <c r="H43" i="91" a="1"/>
  <c r="H43" i="91" s="1"/>
  <c r="B43" i="91" a="1"/>
  <c r="B43" i="91" s="1"/>
  <c r="A43" i="91" s="1"/>
  <c r="T42" i="91" a="1"/>
  <c r="T42" i="91" s="1"/>
  <c r="N42" i="91" a="1"/>
  <c r="N42" i="91" s="1"/>
  <c r="M42" i="91" s="1"/>
  <c r="H42" i="91" a="1"/>
  <c r="H42" i="91" s="1"/>
  <c r="B42" i="91" a="1"/>
  <c r="B42" i="91" s="1"/>
  <c r="A42" i="91" s="1"/>
  <c r="T41" i="91" a="1"/>
  <c r="T41" i="91" s="1"/>
  <c r="N41" i="91" a="1"/>
  <c r="N41" i="91" s="1"/>
  <c r="M41" i="91" s="1"/>
  <c r="H41" i="91" a="1"/>
  <c r="H41" i="91" s="1"/>
  <c r="B41" i="91" a="1"/>
  <c r="B41" i="91" s="1"/>
  <c r="A41" i="91" s="1"/>
  <c r="T40" i="91" a="1"/>
  <c r="T40" i="91" s="1"/>
  <c r="N40" i="91" a="1"/>
  <c r="N40" i="91" s="1"/>
  <c r="M40" i="91" s="1"/>
  <c r="H40" i="91" a="1"/>
  <c r="H40" i="91" s="1"/>
  <c r="B40" i="91" a="1"/>
  <c r="B40" i="91" s="1"/>
  <c r="A40" i="91" s="1"/>
  <c r="T39" i="91" a="1"/>
  <c r="T39" i="91" s="1"/>
  <c r="N39" i="91" a="1"/>
  <c r="N39" i="91" s="1"/>
  <c r="M39" i="91" s="1"/>
  <c r="H39" i="91" a="1"/>
  <c r="H39" i="91" s="1"/>
  <c r="B39" i="91" a="1"/>
  <c r="B39" i="91" s="1"/>
  <c r="A39" i="91" s="1"/>
  <c r="T38" i="91" a="1"/>
  <c r="T38" i="91" s="1"/>
  <c r="N38" i="91" a="1"/>
  <c r="N38" i="91" s="1"/>
  <c r="F24" i="99" s="1"/>
  <c r="H38" i="91" a="1"/>
  <c r="H38" i="91" s="1"/>
  <c r="B38" i="91" a="1"/>
  <c r="B38" i="91" s="1"/>
  <c r="F6" i="99" s="1"/>
  <c r="T37" i="91" a="1"/>
  <c r="T37" i="91" s="1"/>
  <c r="N37" i="91" a="1"/>
  <c r="N37" i="91" s="1"/>
  <c r="F23" i="99" s="1"/>
  <c r="H37" i="91" a="1"/>
  <c r="H37" i="91" s="1"/>
  <c r="B37" i="91" a="1"/>
  <c r="B37" i="91" s="1"/>
  <c r="F5" i="99" s="1"/>
  <c r="T36" i="91" a="1"/>
  <c r="T36" i="91" s="1"/>
  <c r="N36" i="91" a="1"/>
  <c r="N36" i="91" s="1"/>
  <c r="F22" i="99" s="1"/>
  <c r="H36" i="91" a="1"/>
  <c r="H36" i="91" s="1"/>
  <c r="B36" i="91" a="1"/>
  <c r="B36" i="91" s="1"/>
  <c r="F4" i="99" s="1"/>
  <c r="T35" i="91" a="1"/>
  <c r="T35" i="91" s="1"/>
  <c r="N35" i="91" a="1"/>
  <c r="N35" i="91" s="1"/>
  <c r="F21" i="99" s="1"/>
  <c r="H35" i="91" a="1"/>
  <c r="H35" i="91" s="1"/>
  <c r="B35" i="91" a="1"/>
  <c r="B35" i="91" s="1"/>
  <c r="F3" i="99" s="1"/>
  <c r="T34" i="91" a="1"/>
  <c r="T34" i="91" s="1"/>
  <c r="S34" i="91" s="1"/>
  <c r="N34" i="91" a="1"/>
  <c r="N34" i="91" s="1"/>
  <c r="F20" i="99" s="1"/>
  <c r="H34" i="91" a="1"/>
  <c r="H34" i="91" s="1"/>
  <c r="B34" i="91" a="1"/>
  <c r="B34" i="91" s="1"/>
  <c r="F2" i="99" s="1"/>
  <c r="T33" i="91" a="1"/>
  <c r="T33" i="91" s="1"/>
  <c r="N33" i="91" a="1"/>
  <c r="N33" i="91" s="1"/>
  <c r="F19" i="99" s="1"/>
  <c r="H33" i="91" a="1"/>
  <c r="H33" i="91" s="1"/>
  <c r="B33" i="91" a="1"/>
  <c r="B33" i="91" s="1"/>
  <c r="F1" i="99" s="1"/>
  <c r="T32" i="91" a="1"/>
  <c r="T32" i="91" s="1"/>
  <c r="N32" i="91" a="1"/>
  <c r="N32" i="91" s="1"/>
  <c r="E24" i="99" s="1"/>
  <c r="H32" i="91" a="1"/>
  <c r="H32" i="91" s="1"/>
  <c r="B32" i="91" a="1"/>
  <c r="B32" i="91" s="1"/>
  <c r="E6" i="99" s="1"/>
  <c r="T31" i="91" a="1"/>
  <c r="T31" i="91" s="1"/>
  <c r="N31" i="91" a="1"/>
  <c r="N31" i="91" s="1"/>
  <c r="E23" i="99" s="1"/>
  <c r="H31" i="91" a="1"/>
  <c r="H31" i="91" s="1"/>
  <c r="B31" i="91" a="1"/>
  <c r="B31" i="91" s="1"/>
  <c r="E5" i="99" s="1"/>
  <c r="T30" i="91" a="1"/>
  <c r="T30" i="91" s="1"/>
  <c r="N30" i="91" a="1"/>
  <c r="N30" i="91" s="1"/>
  <c r="E22" i="99" s="1"/>
  <c r="H30" i="91" a="1"/>
  <c r="H30" i="91" s="1"/>
  <c r="B30" i="91" a="1"/>
  <c r="B30" i="91" s="1"/>
  <c r="E4" i="99" s="1"/>
  <c r="T29" i="91" a="1"/>
  <c r="T29" i="91" s="1"/>
  <c r="N29" i="91" a="1"/>
  <c r="N29" i="91" s="1"/>
  <c r="E21" i="99" s="1"/>
  <c r="H29" i="91" a="1"/>
  <c r="H29" i="91" s="1"/>
  <c r="B29" i="91" a="1"/>
  <c r="B29" i="91" s="1"/>
  <c r="E3" i="99" s="1"/>
  <c r="T28" i="91" a="1"/>
  <c r="T28" i="91" s="1"/>
  <c r="N28" i="91" a="1"/>
  <c r="N28" i="91" s="1"/>
  <c r="E20" i="99" s="1"/>
  <c r="H28" i="91" a="1"/>
  <c r="H28" i="91" s="1"/>
  <c r="B28" i="91" a="1"/>
  <c r="B28" i="91" s="1"/>
  <c r="E2" i="99" s="1"/>
  <c r="T27" i="91" a="1"/>
  <c r="T27" i="91" s="1"/>
  <c r="N27" i="91" a="1"/>
  <c r="N27" i="91" s="1"/>
  <c r="E19" i="99" s="1"/>
  <c r="H27" i="91" a="1"/>
  <c r="H27" i="91" s="1"/>
  <c r="B27" i="91" a="1"/>
  <c r="B27" i="91" s="1"/>
  <c r="E1" i="99" s="1"/>
  <c r="T26" i="91" a="1"/>
  <c r="T26" i="91" s="1"/>
  <c r="N26" i="91" a="1"/>
  <c r="N26" i="91" s="1"/>
  <c r="D24" i="99" s="1"/>
  <c r="H26" i="91" a="1"/>
  <c r="H26" i="91" s="1"/>
  <c r="B26" i="91" a="1"/>
  <c r="B26" i="91" s="1"/>
  <c r="D6" i="99" s="1"/>
  <c r="T25" i="91" a="1"/>
  <c r="T25" i="91" s="1"/>
  <c r="N25" i="91" a="1"/>
  <c r="N25" i="91" s="1"/>
  <c r="D23" i="99" s="1"/>
  <c r="H25" i="91" a="1"/>
  <c r="H25" i="91" s="1"/>
  <c r="B25" i="91" a="1"/>
  <c r="B25" i="91" s="1"/>
  <c r="D5" i="99" s="1"/>
  <c r="T24" i="91" a="1"/>
  <c r="T24" i="91" s="1"/>
  <c r="N24" i="91" a="1"/>
  <c r="N24" i="91" s="1"/>
  <c r="D22" i="99" s="1"/>
  <c r="H24" i="91" a="1"/>
  <c r="H24" i="91" s="1"/>
  <c r="B24" i="91" a="1"/>
  <c r="B24" i="91" s="1"/>
  <c r="D4" i="99" s="1"/>
  <c r="T23" i="91" a="1"/>
  <c r="T23" i="91" s="1"/>
  <c r="N23" i="91" a="1"/>
  <c r="N23" i="91" s="1"/>
  <c r="D21" i="99" s="1"/>
  <c r="H23" i="91" a="1"/>
  <c r="H23" i="91" s="1"/>
  <c r="B23" i="91" a="1"/>
  <c r="B23" i="91" s="1"/>
  <c r="D3" i="99" s="1"/>
  <c r="T22" i="91" a="1"/>
  <c r="T22" i="91" s="1"/>
  <c r="N22" i="91" a="1"/>
  <c r="N22" i="91" s="1"/>
  <c r="D20" i="99" s="1"/>
  <c r="H22" i="91" a="1"/>
  <c r="H22" i="91" s="1"/>
  <c r="B22" i="91" a="1"/>
  <c r="B22" i="91" s="1"/>
  <c r="D2" i="99" s="1"/>
  <c r="T21" i="91" a="1"/>
  <c r="T21" i="91" s="1"/>
  <c r="N21" i="91" a="1"/>
  <c r="N21" i="91" s="1"/>
  <c r="D19" i="99" s="1"/>
  <c r="H21" i="91" a="1"/>
  <c r="H21" i="91" s="1"/>
  <c r="B21" i="91" a="1"/>
  <c r="B21" i="91" s="1"/>
  <c r="T20" i="91" a="1"/>
  <c r="T20" i="91" s="1"/>
  <c r="N20" i="91" a="1"/>
  <c r="N20" i="91" s="1"/>
  <c r="C24" i="99" s="1"/>
  <c r="H20" i="91" a="1"/>
  <c r="H20" i="91" s="1"/>
  <c r="B20" i="91" a="1"/>
  <c r="B20" i="91" s="1"/>
  <c r="T19" i="91" a="1"/>
  <c r="T19" i="91" s="1"/>
  <c r="N19" i="91" a="1"/>
  <c r="N19" i="91" s="1"/>
  <c r="C23" i="99" s="1"/>
  <c r="H19" i="91" a="1"/>
  <c r="H19" i="91" s="1"/>
  <c r="B19" i="91" a="1"/>
  <c r="B19" i="91" s="1"/>
  <c r="T18" i="91" a="1"/>
  <c r="T18" i="91" s="1"/>
  <c r="N18" i="91" a="1"/>
  <c r="N18" i="91" s="1"/>
  <c r="C22" i="99" s="1"/>
  <c r="H18" i="91" a="1"/>
  <c r="H18" i="91" s="1"/>
  <c r="B18" i="91" a="1"/>
  <c r="B18" i="91" s="1"/>
  <c r="T17" i="91" a="1"/>
  <c r="T17" i="91" s="1"/>
  <c r="N17" i="91" a="1"/>
  <c r="N17" i="91" s="1"/>
  <c r="C21" i="99" s="1"/>
  <c r="H17" i="91" a="1"/>
  <c r="H17" i="91" s="1"/>
  <c r="B17" i="91" a="1"/>
  <c r="B17" i="91" s="1"/>
  <c r="T16" i="91" a="1"/>
  <c r="T16" i="91" s="1"/>
  <c r="N16" i="91" a="1"/>
  <c r="N16" i="91" s="1"/>
  <c r="C20" i="99" s="1"/>
  <c r="H16" i="91" a="1"/>
  <c r="H16" i="91" s="1"/>
  <c r="B16" i="91" a="1"/>
  <c r="B16" i="91" s="1"/>
  <c r="T15" i="91" a="1"/>
  <c r="T15" i="91" s="1"/>
  <c r="N15" i="91" a="1"/>
  <c r="N15" i="91" s="1"/>
  <c r="C19" i="99" s="1"/>
  <c r="H15" i="91" a="1"/>
  <c r="H15" i="91" s="1"/>
  <c r="B15" i="91" a="1"/>
  <c r="B15" i="91" s="1"/>
  <c r="T14" i="91" a="1"/>
  <c r="T14" i="91" s="1"/>
  <c r="N14" i="91" a="1"/>
  <c r="N14" i="91" s="1"/>
  <c r="B24" i="99" s="1"/>
  <c r="H14" i="91" a="1"/>
  <c r="H14" i="91" s="1"/>
  <c r="B14" i="91" a="1"/>
  <c r="B14" i="91" s="1"/>
  <c r="T13" i="91" a="1"/>
  <c r="T13" i="91" s="1"/>
  <c r="N13" i="91" a="1"/>
  <c r="N13" i="91" s="1"/>
  <c r="B23" i="99" s="1"/>
  <c r="H13" i="91" a="1"/>
  <c r="H13" i="91" s="1"/>
  <c r="B13" i="91" a="1"/>
  <c r="B13" i="91" s="1"/>
  <c r="T12" i="91" a="1"/>
  <c r="T12" i="91" s="1"/>
  <c r="N12" i="91" a="1"/>
  <c r="N12" i="91" s="1"/>
  <c r="B22" i="99" s="1"/>
  <c r="H12" i="91" a="1"/>
  <c r="H12" i="91" s="1"/>
  <c r="B12" i="91" a="1"/>
  <c r="B12" i="91" s="1"/>
  <c r="T11" i="91" a="1"/>
  <c r="T11" i="91" s="1"/>
  <c r="N11" i="91" a="1"/>
  <c r="N11" i="91" s="1"/>
  <c r="B21" i="99" s="1"/>
  <c r="H11" i="91" a="1"/>
  <c r="H11" i="91" s="1"/>
  <c r="B11" i="91" a="1"/>
  <c r="B11" i="91" s="1"/>
  <c r="T10" i="91" a="1"/>
  <c r="T10" i="91" s="1"/>
  <c r="N10" i="91" a="1"/>
  <c r="N10" i="91" s="1"/>
  <c r="H10" i="91" a="1"/>
  <c r="H10" i="91" s="1"/>
  <c r="B10" i="91" a="1"/>
  <c r="B10" i="91" s="1"/>
  <c r="T9" i="91" a="1"/>
  <c r="T9" i="91" s="1"/>
  <c r="N9" i="91" a="1"/>
  <c r="N9" i="91" s="1"/>
  <c r="H9" i="91" a="1"/>
  <c r="H9" i="91" s="1"/>
  <c r="B9" i="91" a="1"/>
  <c r="B9" i="91" s="1"/>
  <c r="T8" i="91" a="1"/>
  <c r="T8" i="91" s="1"/>
  <c r="N8" i="91" a="1"/>
  <c r="N8" i="91" s="1"/>
  <c r="H8" i="91" a="1"/>
  <c r="H8" i="91" s="1"/>
  <c r="B8" i="91" a="1"/>
  <c r="B8" i="91" s="1"/>
  <c r="T7" i="91" a="1"/>
  <c r="T7" i="91" s="1"/>
  <c r="N7" i="91" a="1"/>
  <c r="N7" i="91" s="1"/>
  <c r="H7" i="91" a="1"/>
  <c r="H7" i="91" s="1"/>
  <c r="B7" i="91" a="1"/>
  <c r="B7" i="91" s="1"/>
  <c r="T6" i="91" a="1"/>
  <c r="T6" i="91" s="1"/>
  <c r="N6" i="91" a="1"/>
  <c r="N6" i="91" s="1"/>
  <c r="H6" i="91" a="1"/>
  <c r="H6" i="91" s="1"/>
  <c r="B6" i="91" a="1"/>
  <c r="B6" i="91" s="1"/>
  <c r="T5" i="91" a="1"/>
  <c r="T5" i="91" s="1"/>
  <c r="N5" i="91" a="1"/>
  <c r="N5" i="91" s="1"/>
  <c r="H5" i="91" a="1"/>
  <c r="H5" i="91" s="1"/>
  <c r="B5" i="91" a="1"/>
  <c r="B5" i="91" s="1"/>
  <c r="T4" i="91" a="1"/>
  <c r="T4" i="91" s="1"/>
  <c r="N4" i="91" a="1"/>
  <c r="N4" i="91" s="1"/>
  <c r="H4" i="91" a="1"/>
  <c r="H4" i="91" s="1"/>
  <c r="B4" i="91" a="1"/>
  <c r="B4" i="91" s="1"/>
  <c r="T3" i="91" a="1"/>
  <c r="T3" i="91" s="1"/>
  <c r="S3" i="91" s="1"/>
  <c r="N3" i="91" a="1"/>
  <c r="N3" i="91" s="1"/>
  <c r="H3" i="91" a="1"/>
  <c r="H3" i="91" s="1"/>
  <c r="B3" i="91" a="1"/>
  <c r="B3" i="91" s="1"/>
  <c r="T60" i="95" a="1"/>
  <c r="T60" i="95" s="1"/>
  <c r="S60" i="95" s="1"/>
  <c r="N60" i="95" a="1"/>
  <c r="N60" i="95" s="1"/>
  <c r="M60" i="95" s="1"/>
  <c r="H60" i="95" a="1"/>
  <c r="H60" i="95" s="1"/>
  <c r="D16" i="101" s="1"/>
  <c r="T59" i="95" a="1"/>
  <c r="T59" i="95" s="1"/>
  <c r="S59" i="95" s="1"/>
  <c r="N59" i="95" a="1"/>
  <c r="N59" i="95" s="1"/>
  <c r="M59" i="95" s="1"/>
  <c r="H59" i="95" a="1"/>
  <c r="H59" i="95" s="1"/>
  <c r="D15" i="101" s="1"/>
  <c r="T58" i="95" a="1"/>
  <c r="T58" i="95" s="1"/>
  <c r="T57" i="95" a="1"/>
  <c r="T57" i="95" s="1"/>
  <c r="S57" i="95" s="1"/>
  <c r="T56" i="95" a="1"/>
  <c r="T56" i="95" s="1"/>
  <c r="T55" i="95" a="1"/>
  <c r="T55" i="95" s="1"/>
  <c r="S55" i="95" s="1"/>
  <c r="T54" i="95" a="1"/>
  <c r="T54" i="95" s="1"/>
  <c r="T53" i="95" a="1"/>
  <c r="T53" i="95" s="1"/>
  <c r="S53" i="95" s="1"/>
  <c r="T52" i="95" a="1"/>
  <c r="T52" i="95" s="1"/>
  <c r="T51" i="95" a="1"/>
  <c r="T51" i="95" s="1"/>
  <c r="S51" i="95" s="1"/>
  <c r="T50" i="95" a="1"/>
  <c r="T50" i="95" s="1"/>
  <c r="T49" i="95" a="1"/>
  <c r="T49" i="95" s="1"/>
  <c r="S49" i="95" s="1"/>
  <c r="T48" i="95" a="1"/>
  <c r="T48" i="95" s="1"/>
  <c r="T47" i="95" a="1"/>
  <c r="T47" i="95" s="1"/>
  <c r="S47" i="95" s="1"/>
  <c r="T46" i="95" a="1"/>
  <c r="T46" i="95" s="1"/>
  <c r="S46" i="95" s="1"/>
  <c r="T45" i="95" a="1"/>
  <c r="T45" i="95" s="1"/>
  <c r="S45" i="95" s="1"/>
  <c r="B5" i="97"/>
  <c r="D5" i="97"/>
  <c r="F5" i="97"/>
  <c r="H5" i="97"/>
  <c r="J5" i="97"/>
  <c r="S3" i="95"/>
  <c r="S4" i="95" s="1"/>
  <c r="S5" i="95" s="1"/>
  <c r="S6" i="95" s="1"/>
  <c r="S7" i="95" s="1"/>
  <c r="S8" i="95" s="1"/>
  <c r="S9" i="95" s="1"/>
  <c r="S10" i="95" s="1"/>
  <c r="S11" i="95" s="1"/>
  <c r="S12" i="95" s="1"/>
  <c r="S13" i="95" s="1"/>
  <c r="S14" i="95" s="1"/>
  <c r="S15" i="95" s="1"/>
  <c r="S16" i="95" s="1"/>
  <c r="S17" i="95" s="1"/>
  <c r="S18" i="95" s="1"/>
  <c r="S19" i="95" s="1"/>
  <c r="S20" i="95" s="1"/>
  <c r="S21" i="95" s="1"/>
  <c r="S22" i="95" s="1"/>
  <c r="S23" i="95" s="1"/>
  <c r="S24" i="95" s="1"/>
  <c r="S25" i="95" s="1"/>
  <c r="S26" i="95" s="1"/>
  <c r="S27" i="95" s="1"/>
  <c r="S28" i="95" s="1"/>
  <c r="S29" i="95" s="1"/>
  <c r="S30" i="95" s="1"/>
  <c r="S31" i="95" s="1"/>
  <c r="S32" i="95" s="1"/>
  <c r="S33" i="95" s="1"/>
  <c r="S34" i="95" s="1"/>
  <c r="S35" i="95" s="1"/>
  <c r="S36" i="95" s="1"/>
  <c r="N29" i="102" l="1"/>
  <c r="M5" i="102"/>
  <c r="N20" i="102"/>
  <c r="N23" i="102"/>
  <c r="N26" i="102"/>
  <c r="L26" i="102"/>
  <c r="L29" i="102"/>
  <c r="L20" i="102"/>
  <c r="L2" i="102"/>
  <c r="K5" i="102"/>
  <c r="L23" i="102"/>
  <c r="J29" i="102"/>
  <c r="J2" i="102"/>
  <c r="I5" i="102"/>
  <c r="J26" i="102"/>
  <c r="J20" i="102"/>
  <c r="J23" i="102"/>
  <c r="H26" i="102"/>
  <c r="H2" i="102"/>
  <c r="H23" i="102"/>
  <c r="G5" i="102"/>
  <c r="H29" i="102"/>
  <c r="H20" i="102"/>
  <c r="F29" i="102"/>
  <c r="F2" i="102"/>
  <c r="F23" i="102"/>
  <c r="E5" i="102"/>
  <c r="F20" i="102"/>
  <c r="F26" i="102"/>
  <c r="D26" i="102"/>
  <c r="D20" i="102"/>
  <c r="D29" i="102"/>
  <c r="D2" i="102"/>
  <c r="C5" i="102"/>
  <c r="D23" i="102"/>
  <c r="B29" i="102"/>
  <c r="B2" i="102"/>
  <c r="A5" i="102"/>
  <c r="B26" i="102"/>
  <c r="B23" i="102"/>
  <c r="B20" i="102"/>
  <c r="G3" i="91"/>
  <c r="G4" i="91" s="1"/>
  <c r="G5" i="91" s="1"/>
  <c r="G6" i="91" s="1"/>
  <c r="G7" i="91" s="1"/>
  <c r="G8" i="91" s="1"/>
  <c r="G9" i="91" s="1"/>
  <c r="G10" i="91" s="1"/>
  <c r="G11" i="91" s="1"/>
  <c r="G12" i="91" s="1"/>
  <c r="G13" i="91" s="1"/>
  <c r="G14" i="91" s="1"/>
  <c r="G15" i="91" s="1"/>
  <c r="G16" i="91" s="1"/>
  <c r="G17" i="91" s="1"/>
  <c r="G18" i="91" s="1"/>
  <c r="G19" i="91" s="1"/>
  <c r="G20" i="91" s="1"/>
  <c r="G21" i="91" s="1"/>
  <c r="G22" i="91" s="1"/>
  <c r="G23" i="91" s="1"/>
  <c r="G24" i="91" s="1"/>
  <c r="G25" i="91" s="1"/>
  <c r="G26" i="91" s="1"/>
  <c r="G27" i="91" s="1"/>
  <c r="G28" i="91" s="1"/>
  <c r="G29" i="91" s="1"/>
  <c r="G30" i="91" s="1"/>
  <c r="G31" i="91" s="1"/>
  <c r="G32" i="91" s="1"/>
  <c r="G33" i="91" s="1"/>
  <c r="G34" i="91" s="1"/>
  <c r="G35" i="91" s="1"/>
  <c r="G36" i="91" s="1"/>
  <c r="G37" i="91" s="1"/>
  <c r="G38" i="91" s="1"/>
  <c r="G39" i="91" s="1"/>
  <c r="G40" i="91" s="1"/>
  <c r="G41" i="91" s="1"/>
  <c r="G42" i="91" s="1"/>
  <c r="G43" i="91" s="1"/>
  <c r="G44" i="91" s="1"/>
  <c r="G45" i="91" s="1"/>
  <c r="G46" i="91" s="1"/>
  <c r="G47" i="91" s="1"/>
  <c r="G48" i="91" s="1"/>
  <c r="G49" i="91" s="1"/>
  <c r="G50" i="91" s="1"/>
  <c r="G51" i="91"/>
  <c r="G52" i="91"/>
  <c r="G53" i="91"/>
  <c r="G54" i="91"/>
  <c r="G55" i="91"/>
  <c r="G56" i="91"/>
  <c r="G57" i="91"/>
  <c r="G58" i="91"/>
  <c r="G59" i="91"/>
  <c r="G60" i="91"/>
  <c r="A3" i="91"/>
  <c r="A4" i="91" s="1"/>
  <c r="A5" i="91" s="1"/>
  <c r="A6" i="91" s="1"/>
  <c r="A7" i="91" s="1"/>
  <c r="A8" i="91" s="1"/>
  <c r="A9" i="91" s="1"/>
  <c r="A10" i="91" s="1"/>
  <c r="A11" i="91" s="1"/>
  <c r="A12" i="91" s="1"/>
  <c r="A13" i="91" s="1"/>
  <c r="A14" i="91" s="1"/>
  <c r="A15" i="91" s="1"/>
  <c r="A16" i="91" s="1"/>
  <c r="A17" i="91" s="1"/>
  <c r="A18" i="91" s="1"/>
  <c r="A19" i="91" s="1"/>
  <c r="A20" i="91" s="1"/>
  <c r="A21" i="91" s="1"/>
  <c r="M11" i="91"/>
  <c r="M12" i="91"/>
  <c r="M13" i="91"/>
  <c r="M14" i="91"/>
  <c r="M15" i="91"/>
  <c r="M16" i="91"/>
  <c r="M17" i="91"/>
  <c r="M18" i="91"/>
  <c r="M19" i="91"/>
  <c r="M20" i="91"/>
  <c r="M21" i="91"/>
  <c r="A22" i="91"/>
  <c r="M22" i="91"/>
  <c r="A23" i="91"/>
  <c r="M23" i="91"/>
  <c r="A24" i="91"/>
  <c r="M24" i="91"/>
  <c r="A25" i="91"/>
  <c r="M25" i="91"/>
  <c r="A26" i="91"/>
  <c r="M26" i="91"/>
  <c r="A27" i="91"/>
  <c r="M27" i="91"/>
  <c r="A28" i="91"/>
  <c r="M28" i="91"/>
  <c r="A29" i="91"/>
  <c r="M29" i="91"/>
  <c r="A30" i="91"/>
  <c r="M30" i="91"/>
  <c r="A31" i="91"/>
  <c r="M31" i="91"/>
  <c r="A32" i="91"/>
  <c r="M32" i="91"/>
  <c r="A33" i="91"/>
  <c r="M33" i="91"/>
  <c r="A34" i="91"/>
  <c r="M34" i="91"/>
  <c r="A35" i="91"/>
  <c r="M35" i="91"/>
  <c r="A36" i="91"/>
  <c r="M36" i="91"/>
  <c r="A37" i="91"/>
  <c r="M37" i="91"/>
  <c r="A38" i="91"/>
  <c r="M38" i="91"/>
  <c r="G60" i="95"/>
  <c r="G59" i="95"/>
  <c r="U46" i="95"/>
  <c r="U48" i="95"/>
  <c r="S48" i="95"/>
  <c r="U50" i="95"/>
  <c r="S50" i="95"/>
  <c r="U52" i="95"/>
  <c r="S52" i="95"/>
  <c r="U54" i="95"/>
  <c r="S54" i="95"/>
  <c r="U56" i="95"/>
  <c r="S56" i="95"/>
  <c r="U58" i="95"/>
  <c r="S58" i="95"/>
  <c r="U29" i="91"/>
  <c r="S29" i="91"/>
  <c r="U30" i="91"/>
  <c r="S30" i="91"/>
  <c r="U31" i="91"/>
  <c r="S31" i="91"/>
  <c r="U32" i="91"/>
  <c r="S32" i="91"/>
  <c r="U33" i="91"/>
  <c r="S33" i="91"/>
  <c r="U35" i="91"/>
  <c r="S35" i="91"/>
  <c r="U36" i="91"/>
  <c r="S36" i="91"/>
  <c r="U37" i="91"/>
  <c r="S37" i="91"/>
  <c r="U38" i="91"/>
  <c r="S38" i="91"/>
  <c r="U39" i="91"/>
  <c r="S39" i="91"/>
  <c r="U40" i="91"/>
  <c r="S40" i="91"/>
  <c r="U41" i="91"/>
  <c r="S41" i="91"/>
  <c r="U42" i="91"/>
  <c r="S42" i="91"/>
  <c r="U43" i="91"/>
  <c r="S43" i="91"/>
  <c r="U44" i="91"/>
  <c r="S44" i="91"/>
  <c r="U45" i="91"/>
  <c r="S45" i="91"/>
  <c r="W46" i="91"/>
  <c r="S46" i="91"/>
  <c r="U47" i="91"/>
  <c r="S47" i="91"/>
  <c r="U48" i="91"/>
  <c r="S48" i="91"/>
  <c r="U49" i="91"/>
  <c r="S49" i="91"/>
  <c r="U50" i="91"/>
  <c r="S50" i="91"/>
  <c r="U51" i="91"/>
  <c r="S51" i="91"/>
  <c r="U52" i="91"/>
  <c r="S52" i="91"/>
  <c r="U53" i="91"/>
  <c r="S53" i="91"/>
  <c r="U54" i="91"/>
  <c r="S54" i="91"/>
  <c r="U55" i="91"/>
  <c r="S55" i="91"/>
  <c r="U56" i="91"/>
  <c r="S56" i="91"/>
  <c r="U57" i="91"/>
  <c r="S57" i="91"/>
  <c r="U58" i="91"/>
  <c r="S58" i="91"/>
  <c r="S4" i="91"/>
  <c r="S5" i="91" s="1"/>
  <c r="S6" i="91" s="1"/>
  <c r="S7" i="91" s="1"/>
  <c r="S8" i="91" s="1"/>
  <c r="S9" i="91" s="1"/>
  <c r="S10" i="91" s="1"/>
  <c r="S11" i="91" s="1"/>
  <c r="S12" i="91" s="1"/>
  <c r="S13" i="91" s="1"/>
  <c r="S14" i="91" s="1"/>
  <c r="S15" i="91" s="1"/>
  <c r="S16" i="91" s="1"/>
  <c r="S17" i="91" s="1"/>
  <c r="S18" i="91" s="1"/>
  <c r="S19" i="91" s="1"/>
  <c r="S20" i="91" s="1"/>
  <c r="S21" i="91" s="1"/>
  <c r="S22" i="91" s="1"/>
  <c r="S23" i="91" s="1"/>
  <c r="S24" i="91" s="1"/>
  <c r="S25" i="91" s="1"/>
  <c r="S26" i="91" s="1"/>
  <c r="S27" i="91" s="1"/>
  <c r="S28" i="91" s="1"/>
  <c r="M3" i="91"/>
  <c r="M4" i="91" s="1"/>
  <c r="X29" i="91"/>
  <c r="V29" i="91"/>
  <c r="W29" i="91"/>
  <c r="X30" i="91"/>
  <c r="V30" i="91"/>
  <c r="W30" i="91"/>
  <c r="X31" i="91"/>
  <c r="V31" i="91"/>
  <c r="W31" i="91"/>
  <c r="X32" i="91"/>
  <c r="V32" i="91"/>
  <c r="W32" i="91"/>
  <c r="X33" i="91"/>
  <c r="V33" i="91"/>
  <c r="W33" i="91"/>
  <c r="X34" i="91"/>
  <c r="V34" i="91"/>
  <c r="W34" i="91"/>
  <c r="X35" i="91"/>
  <c r="V35" i="91"/>
  <c r="W35" i="91"/>
  <c r="X36" i="91"/>
  <c r="V36" i="91"/>
  <c r="W36" i="91"/>
  <c r="X37" i="91"/>
  <c r="V37" i="91"/>
  <c r="W37" i="91"/>
  <c r="X38" i="91"/>
  <c r="V38" i="91"/>
  <c r="W38" i="91"/>
  <c r="X39" i="91"/>
  <c r="V39" i="91"/>
  <c r="W39" i="91"/>
  <c r="X40" i="91"/>
  <c r="V40" i="91"/>
  <c r="W40" i="91"/>
  <c r="X41" i="91"/>
  <c r="V41" i="91"/>
  <c r="W41" i="91"/>
  <c r="X42" i="91"/>
  <c r="V42" i="91"/>
  <c r="W42" i="91"/>
  <c r="X43" i="91"/>
  <c r="V43" i="91"/>
  <c r="W43" i="91"/>
  <c r="X44" i="91"/>
  <c r="V44" i="91"/>
  <c r="W44" i="91"/>
  <c r="X45" i="91"/>
  <c r="V45" i="91"/>
  <c r="W45" i="91"/>
  <c r="X46" i="91"/>
  <c r="V46" i="91"/>
  <c r="U46" i="91"/>
  <c r="U34" i="91"/>
  <c r="X47" i="91"/>
  <c r="V47" i="91"/>
  <c r="W47" i="91"/>
  <c r="X48" i="91"/>
  <c r="V48" i="91"/>
  <c r="W48" i="91"/>
  <c r="X49" i="91"/>
  <c r="V49" i="91"/>
  <c r="W49" i="91"/>
  <c r="X50" i="91"/>
  <c r="V50" i="91"/>
  <c r="W50" i="91"/>
  <c r="X51" i="91"/>
  <c r="V51" i="91"/>
  <c r="W51" i="91"/>
  <c r="X52" i="91"/>
  <c r="V52" i="91"/>
  <c r="W52" i="91"/>
  <c r="X53" i="91"/>
  <c r="V53" i="91"/>
  <c r="W53" i="91"/>
  <c r="X54" i="91"/>
  <c r="V54" i="91"/>
  <c r="W54" i="91"/>
  <c r="X55" i="91"/>
  <c r="V55" i="91"/>
  <c r="W55" i="91"/>
  <c r="X56" i="91"/>
  <c r="V56" i="91"/>
  <c r="W56" i="91"/>
  <c r="X57" i="91"/>
  <c r="V57" i="91"/>
  <c r="W57" i="91"/>
  <c r="X58" i="91"/>
  <c r="V58" i="91"/>
  <c r="W58" i="91"/>
  <c r="X45" i="95"/>
  <c r="V45" i="95"/>
  <c r="W45" i="95"/>
  <c r="X47" i="95"/>
  <c r="V47" i="95"/>
  <c r="W47" i="95"/>
  <c r="X49" i="95"/>
  <c r="V49" i="95"/>
  <c r="W49" i="95"/>
  <c r="X51" i="95"/>
  <c r="V51" i="95"/>
  <c r="W51" i="95"/>
  <c r="X53" i="95"/>
  <c r="V53" i="95"/>
  <c r="W53" i="95"/>
  <c r="X55" i="95"/>
  <c r="V55" i="95"/>
  <c r="W55" i="95"/>
  <c r="X57" i="95"/>
  <c r="V57" i="95"/>
  <c r="W57" i="95"/>
  <c r="U45" i="95"/>
  <c r="X46" i="95"/>
  <c r="V46" i="95"/>
  <c r="W46" i="95"/>
  <c r="U47" i="95"/>
  <c r="X48" i="95"/>
  <c r="V48" i="95"/>
  <c r="W48" i="95"/>
  <c r="U49" i="95"/>
  <c r="X50" i="95"/>
  <c r="V50" i="95"/>
  <c r="W50" i="95"/>
  <c r="U51" i="95"/>
  <c r="X52" i="95"/>
  <c r="V52" i="95"/>
  <c r="W52" i="95"/>
  <c r="U53" i="95"/>
  <c r="X54" i="95"/>
  <c r="V54" i="95"/>
  <c r="W54" i="95"/>
  <c r="U55" i="95"/>
  <c r="X56" i="95"/>
  <c r="V56" i="95"/>
  <c r="W56" i="95"/>
  <c r="U57" i="95"/>
  <c r="X58" i="95"/>
  <c r="V58" i="95"/>
  <c r="W58" i="95"/>
  <c r="R58" i="91"/>
  <c r="Q58" i="91"/>
  <c r="P58" i="91"/>
  <c r="O58" i="91"/>
  <c r="L58" i="91"/>
  <c r="K58" i="91"/>
  <c r="J58" i="91"/>
  <c r="I58" i="91"/>
  <c r="F58" i="91"/>
  <c r="E58" i="91"/>
  <c r="D58" i="91"/>
  <c r="C58" i="91"/>
  <c r="R49" i="91"/>
  <c r="Q49" i="91"/>
  <c r="P49" i="91"/>
  <c r="O49" i="91"/>
  <c r="F49" i="91"/>
  <c r="E49" i="91"/>
  <c r="D49" i="91"/>
  <c r="C49" i="91"/>
  <c r="M5" i="91" l="1"/>
  <c r="M6" i="91" s="1"/>
  <c r="M7" i="91" s="1"/>
  <c r="M8" i="91" s="1"/>
  <c r="M9" i="91" s="1"/>
  <c r="M10" i="91" s="1"/>
  <c r="A20" i="101"/>
  <c r="A21" i="101"/>
  <c r="A22" i="101"/>
  <c r="A23" i="101"/>
  <c r="A24" i="101"/>
  <c r="B19" i="101"/>
  <c r="B20" i="101"/>
  <c r="B21" i="101"/>
  <c r="B22" i="101"/>
  <c r="B23" i="101"/>
  <c r="B24" i="101"/>
  <c r="C19" i="101"/>
  <c r="C20" i="101"/>
  <c r="C21" i="101"/>
  <c r="C22" i="101"/>
  <c r="C23" i="101"/>
  <c r="C24" i="101"/>
  <c r="N21" i="95" a="1"/>
  <c r="N21" i="95" s="1"/>
  <c r="D19" i="101" s="1"/>
  <c r="N22" i="95" a="1"/>
  <c r="N22" i="95" s="1"/>
  <c r="D20" i="101" s="1"/>
  <c r="N23" i="95" a="1"/>
  <c r="N23" i="95" s="1"/>
  <c r="D21" i="101" s="1"/>
  <c r="N24" i="95" a="1"/>
  <c r="N24" i="95" s="1"/>
  <c r="D22" i="101" s="1"/>
  <c r="N25" i="95" a="1"/>
  <c r="N25" i="95" s="1"/>
  <c r="D23" i="101" s="1"/>
  <c r="N26" i="95" a="1"/>
  <c r="N26" i="95" s="1"/>
  <c r="D24" i="101" s="1"/>
  <c r="N27" i="95" a="1"/>
  <c r="N27" i="95" s="1"/>
  <c r="E19" i="101" s="1"/>
  <c r="N28" i="95" a="1"/>
  <c r="N28" i="95" s="1"/>
  <c r="E20" i="101" s="1"/>
  <c r="N29" i="95" a="1"/>
  <c r="N29" i="95" s="1"/>
  <c r="E21" i="101" s="1"/>
  <c r="N30" i="95" a="1"/>
  <c r="N30" i="95" s="1"/>
  <c r="E22" i="101" s="1"/>
  <c r="N31" i="95" a="1"/>
  <c r="N31" i="95" s="1"/>
  <c r="E23" i="101" s="1"/>
  <c r="N32" i="95" a="1"/>
  <c r="N32" i="95" s="1"/>
  <c r="E24" i="101" s="1"/>
  <c r="N33" i="95" a="1"/>
  <c r="N33" i="95" s="1"/>
  <c r="F19" i="101" s="1"/>
  <c r="N34" i="95" a="1"/>
  <c r="N34" i="95" s="1"/>
  <c r="F20" i="101" s="1"/>
  <c r="N35" i="95" a="1"/>
  <c r="N35" i="95" s="1"/>
  <c r="F21" i="101" s="1"/>
  <c r="N36" i="95" a="1"/>
  <c r="N36" i="95" s="1"/>
  <c r="F22" i="101" s="1"/>
  <c r="N37" i="95" a="1"/>
  <c r="N37" i="95" s="1"/>
  <c r="F23" i="101" s="1"/>
  <c r="N38" i="95" a="1"/>
  <c r="N38" i="95" s="1"/>
  <c r="F24" i="101" s="1"/>
  <c r="N39" i="95" a="1"/>
  <c r="N39" i="95" s="1"/>
  <c r="M39" i="95" s="1"/>
  <c r="N40" i="95" a="1"/>
  <c r="N40" i="95" s="1"/>
  <c r="M40" i="95" s="1"/>
  <c r="N41" i="95" a="1"/>
  <c r="N41" i="95" s="1"/>
  <c r="M41" i="95" s="1"/>
  <c r="N42" i="95" a="1"/>
  <c r="N42" i="95" s="1"/>
  <c r="M42" i="95" s="1"/>
  <c r="N43" i="95" a="1"/>
  <c r="N43" i="95" s="1"/>
  <c r="M43" i="95" s="1"/>
  <c r="N44" i="95" a="1"/>
  <c r="N44" i="95" s="1"/>
  <c r="M44" i="95" s="1"/>
  <c r="N45" i="95" a="1"/>
  <c r="N45" i="95" s="1"/>
  <c r="M45" i="95" s="1"/>
  <c r="N46" i="95" a="1"/>
  <c r="N46" i="95" s="1"/>
  <c r="M46" i="95" s="1"/>
  <c r="N47" i="95" a="1"/>
  <c r="N47" i="95" s="1"/>
  <c r="M47" i="95" s="1"/>
  <c r="N48" i="95" a="1"/>
  <c r="N48" i="95" s="1"/>
  <c r="M48" i="95" s="1"/>
  <c r="N49" i="95" a="1"/>
  <c r="N49" i="95" s="1"/>
  <c r="M49" i="95" s="1"/>
  <c r="N50" i="95" a="1"/>
  <c r="N50" i="95" s="1"/>
  <c r="M50" i="95" s="1"/>
  <c r="N51" i="95" a="1"/>
  <c r="N51" i="95" s="1"/>
  <c r="M51" i="95" s="1"/>
  <c r="N52" i="95" a="1"/>
  <c r="N52" i="95" s="1"/>
  <c r="M52" i="95" s="1"/>
  <c r="N53" i="95" a="1"/>
  <c r="N53" i="95" s="1"/>
  <c r="M53" i="95" s="1"/>
  <c r="N54" i="95" a="1"/>
  <c r="N54" i="95" s="1"/>
  <c r="M54" i="95" s="1"/>
  <c r="N55" i="95" a="1"/>
  <c r="N55" i="95" s="1"/>
  <c r="M55" i="95" s="1"/>
  <c r="N56" i="95" a="1"/>
  <c r="N56" i="95" s="1"/>
  <c r="M56" i="95" s="1"/>
  <c r="N57" i="95" a="1"/>
  <c r="N57" i="95" s="1"/>
  <c r="M57" i="95" s="1"/>
  <c r="N58" i="95" a="1"/>
  <c r="N58" i="95" s="1"/>
  <c r="M58" i="95" s="1"/>
  <c r="H21" i="95" a="1"/>
  <c r="H21" i="95" s="1"/>
  <c r="H22" i="95" a="1"/>
  <c r="H22" i="95" s="1"/>
  <c r="H23" i="95" a="1"/>
  <c r="H23" i="95" s="1"/>
  <c r="H24" i="95" a="1"/>
  <c r="H24" i="95" s="1"/>
  <c r="H25" i="95" a="1"/>
  <c r="H25" i="95" s="1"/>
  <c r="H26" i="95" a="1"/>
  <c r="H26" i="95" s="1"/>
  <c r="H27" i="95" a="1"/>
  <c r="H27" i="95" s="1"/>
  <c r="H28" i="95" a="1"/>
  <c r="H28" i="95" s="1"/>
  <c r="E8" i="101" s="1"/>
  <c r="H29" i="95" a="1"/>
  <c r="H29" i="95" s="1"/>
  <c r="E9" i="101" s="1"/>
  <c r="H30" i="95" a="1"/>
  <c r="H30" i="95" s="1"/>
  <c r="E10" i="101" s="1"/>
  <c r="H31" i="95" a="1"/>
  <c r="H31" i="95" s="1"/>
  <c r="E11" i="101" s="1"/>
  <c r="H32" i="95" a="1"/>
  <c r="H32" i="95" s="1"/>
  <c r="E12" i="101" s="1"/>
  <c r="H33" i="95" a="1"/>
  <c r="H33" i="95" s="1"/>
  <c r="F7" i="101" s="1"/>
  <c r="H34" i="95" a="1"/>
  <c r="H34" i="95" s="1"/>
  <c r="F8" i="101" s="1"/>
  <c r="H35" i="95" a="1"/>
  <c r="H35" i="95" s="1"/>
  <c r="F9" i="101" s="1"/>
  <c r="H36" i="95" a="1"/>
  <c r="H36" i="95" s="1"/>
  <c r="F10" i="101" s="1"/>
  <c r="H37" i="95" a="1"/>
  <c r="H37" i="95" s="1"/>
  <c r="F11" i="101" s="1"/>
  <c r="H38" i="95" a="1"/>
  <c r="H38" i="95" s="1"/>
  <c r="F12" i="101" s="1"/>
  <c r="H39" i="95" a="1"/>
  <c r="H39" i="95" s="1"/>
  <c r="A13" i="101" s="1"/>
  <c r="H40" i="95" a="1"/>
  <c r="H40" i="95" s="1"/>
  <c r="A14" i="101" s="1"/>
  <c r="H41" i="95" a="1"/>
  <c r="H41" i="95" s="1"/>
  <c r="A15" i="101" s="1"/>
  <c r="H42" i="95" a="1"/>
  <c r="H42" i="95" s="1"/>
  <c r="A16" i="101" s="1"/>
  <c r="H43" i="95" a="1"/>
  <c r="H43" i="95" s="1"/>
  <c r="A17" i="101" s="1"/>
  <c r="H44" i="95" a="1"/>
  <c r="H44" i="95" s="1"/>
  <c r="A18" i="101" s="1"/>
  <c r="H45" i="95" a="1"/>
  <c r="H45" i="95" s="1"/>
  <c r="B13" i="101" s="1"/>
  <c r="H46" i="95" a="1"/>
  <c r="H46" i="95" s="1"/>
  <c r="B14" i="101" s="1"/>
  <c r="H47" i="95" a="1"/>
  <c r="H47" i="95" s="1"/>
  <c r="B15" i="101" s="1"/>
  <c r="H48" i="95" a="1"/>
  <c r="H48" i="95" s="1"/>
  <c r="B16" i="101" s="1"/>
  <c r="H49" i="95" a="1"/>
  <c r="H49" i="95" s="1"/>
  <c r="B17" i="101" s="1"/>
  <c r="H50" i="95" a="1"/>
  <c r="H50" i="95" s="1"/>
  <c r="B18" i="101" s="1"/>
  <c r="H51" i="95" a="1"/>
  <c r="H51" i="95" s="1"/>
  <c r="C13" i="101" s="1"/>
  <c r="H52" i="95" a="1"/>
  <c r="H52" i="95" s="1"/>
  <c r="C14" i="101" s="1"/>
  <c r="H53" i="95" a="1"/>
  <c r="H53" i="95" s="1"/>
  <c r="C15" i="101" s="1"/>
  <c r="H54" i="95" a="1"/>
  <c r="H54" i="95" s="1"/>
  <c r="C16" i="101" s="1"/>
  <c r="H55" i="95" a="1"/>
  <c r="H55" i="95" s="1"/>
  <c r="C17" i="101" s="1"/>
  <c r="H56" i="95" a="1"/>
  <c r="H56" i="95" s="1"/>
  <c r="C18" i="101" s="1"/>
  <c r="H57" i="95" a="1"/>
  <c r="H57" i="95" s="1"/>
  <c r="D13" i="101" s="1"/>
  <c r="H58" i="95" a="1"/>
  <c r="H58" i="95" s="1"/>
  <c r="D14" i="101" s="1"/>
  <c r="C1" i="101"/>
  <c r="C2" i="101"/>
  <c r="C3" i="101"/>
  <c r="C4" i="101"/>
  <c r="C5" i="101"/>
  <c r="C6" i="101"/>
  <c r="B21" i="95" a="1"/>
  <c r="B21" i="95" s="1"/>
  <c r="D1" i="101" s="1"/>
  <c r="B22" i="95" a="1"/>
  <c r="B22" i="95" s="1"/>
  <c r="D2" i="101" s="1"/>
  <c r="B23" i="95" a="1"/>
  <c r="B23" i="95" s="1"/>
  <c r="D3" i="101" s="1"/>
  <c r="B24" i="95" a="1"/>
  <c r="B24" i="95" s="1"/>
  <c r="D4" i="101" s="1"/>
  <c r="B25" i="95" a="1"/>
  <c r="B25" i="95" s="1"/>
  <c r="D5" i="101" s="1"/>
  <c r="B26" i="95" a="1"/>
  <c r="B26" i="95" s="1"/>
  <c r="D6" i="101" s="1"/>
  <c r="B27" i="95" a="1"/>
  <c r="B27" i="95" s="1"/>
  <c r="E1" i="101" s="1"/>
  <c r="B28" i="95" a="1"/>
  <c r="B28" i="95" s="1"/>
  <c r="E2" i="101" s="1"/>
  <c r="B29" i="95" a="1"/>
  <c r="B29" i="95" s="1"/>
  <c r="E3" i="101" s="1"/>
  <c r="B30" i="95" a="1"/>
  <c r="B30" i="95" s="1"/>
  <c r="E4" i="101" s="1"/>
  <c r="B31" i="95" a="1"/>
  <c r="B31" i="95" s="1"/>
  <c r="E5" i="101" s="1"/>
  <c r="B32" i="95" a="1"/>
  <c r="B32" i="95" s="1"/>
  <c r="E6" i="101" s="1"/>
  <c r="B33" i="95" a="1"/>
  <c r="B33" i="95" s="1"/>
  <c r="F1" i="101" s="1"/>
  <c r="B34" i="95" a="1"/>
  <c r="B34" i="95" s="1"/>
  <c r="F2" i="101" s="1"/>
  <c r="B35" i="95" a="1"/>
  <c r="B35" i="95" s="1"/>
  <c r="F3" i="101" s="1"/>
  <c r="B36" i="95" a="1"/>
  <c r="B36" i="95" s="1"/>
  <c r="F4" i="101" s="1"/>
  <c r="B37" i="95" a="1"/>
  <c r="B37" i="95" s="1"/>
  <c r="F5" i="101" s="1"/>
  <c r="B38" i="95" a="1"/>
  <c r="B38" i="95" s="1"/>
  <c r="F6" i="101" s="1"/>
  <c r="B39" i="95" a="1"/>
  <c r="B39" i="95" s="1"/>
  <c r="A39" i="95" s="1"/>
  <c r="B40" i="95" a="1"/>
  <c r="B40" i="95" s="1"/>
  <c r="A40" i="95" s="1"/>
  <c r="B41" i="95" a="1"/>
  <c r="B41" i="95" s="1"/>
  <c r="A41" i="95" s="1"/>
  <c r="B42" i="95" a="1"/>
  <c r="B42" i="95" s="1"/>
  <c r="A42" i="95" s="1"/>
  <c r="B43" i="95" a="1"/>
  <c r="B43" i="95" s="1"/>
  <c r="A43" i="95" s="1"/>
  <c r="B44" i="95" a="1"/>
  <c r="B44" i="95" s="1"/>
  <c r="A44" i="95" s="1"/>
  <c r="B45" i="95" a="1"/>
  <c r="B45" i="95" s="1"/>
  <c r="A45" i="95" s="1"/>
  <c r="B46" i="95" a="1"/>
  <c r="B46" i="95" s="1"/>
  <c r="A46" i="95" s="1"/>
  <c r="B47" i="95" a="1"/>
  <c r="B47" i="95" s="1"/>
  <c r="A47" i="95" s="1"/>
  <c r="B48" i="95" a="1"/>
  <c r="B48" i="95" s="1"/>
  <c r="A48" i="95" s="1"/>
  <c r="B49" i="95" a="1"/>
  <c r="B49" i="95" s="1"/>
  <c r="A49" i="95" s="1"/>
  <c r="B50" i="95" a="1"/>
  <c r="B50" i="95" s="1"/>
  <c r="A50" i="95" s="1"/>
  <c r="B51" i="95" a="1"/>
  <c r="B51" i="95" s="1"/>
  <c r="A51" i="95" s="1"/>
  <c r="B52" i="95" a="1"/>
  <c r="B52" i="95" s="1"/>
  <c r="A52" i="95" s="1"/>
  <c r="B53" i="95" a="1"/>
  <c r="B53" i="95" s="1"/>
  <c r="A53" i="95" s="1"/>
  <c r="B54" i="95" a="1"/>
  <c r="B54" i="95" s="1"/>
  <c r="A54" i="95" s="1"/>
  <c r="B55" i="95" a="1"/>
  <c r="B55" i="95" s="1"/>
  <c r="A55" i="95" s="1"/>
  <c r="B56" i="95" a="1"/>
  <c r="B56" i="95" s="1"/>
  <c r="A56" i="95" s="1"/>
  <c r="B57" i="95" a="1"/>
  <c r="B57" i="95" s="1"/>
  <c r="A57" i="95" s="1"/>
  <c r="B58" i="95" a="1"/>
  <c r="B58" i="95" s="1"/>
  <c r="A58" i="95" s="1"/>
  <c r="M5" i="37"/>
  <c r="A38" i="95" l="1"/>
  <c r="A36" i="95"/>
  <c r="A34" i="95"/>
  <c r="A32" i="95"/>
  <c r="A30" i="95"/>
  <c r="A28" i="95"/>
  <c r="A26" i="95"/>
  <c r="A24" i="95"/>
  <c r="A22" i="95"/>
  <c r="A20" i="95"/>
  <c r="A18" i="95"/>
  <c r="A16" i="95"/>
  <c r="G58" i="95"/>
  <c r="G56" i="95"/>
  <c r="G54" i="95"/>
  <c r="G52" i="95"/>
  <c r="G50" i="95"/>
  <c r="G48" i="95"/>
  <c r="G46" i="95"/>
  <c r="G44" i="95"/>
  <c r="G42" i="95"/>
  <c r="G40" i="95"/>
  <c r="G38" i="95"/>
  <c r="G36" i="95"/>
  <c r="G34" i="95"/>
  <c r="G32" i="95"/>
  <c r="G30" i="95"/>
  <c r="G28" i="95"/>
  <c r="M38" i="95"/>
  <c r="M36" i="95"/>
  <c r="M34" i="95"/>
  <c r="M32" i="95"/>
  <c r="M30" i="95"/>
  <c r="M28" i="95"/>
  <c r="M26" i="95"/>
  <c r="M24" i="95"/>
  <c r="M22" i="95"/>
  <c r="M20" i="95"/>
  <c r="M18" i="95"/>
  <c r="M16" i="95"/>
  <c r="A3" i="95"/>
  <c r="A4" i="95" s="1"/>
  <c r="A5" i="95" s="1"/>
  <c r="A6" i="95" s="1"/>
  <c r="A7" i="95" s="1"/>
  <c r="A8" i="95" s="1"/>
  <c r="A9" i="95" s="1"/>
  <c r="A10" i="95" s="1"/>
  <c r="A11" i="95" s="1"/>
  <c r="A12" i="95" s="1"/>
  <c r="A13" i="95" s="1"/>
  <c r="A14" i="95" s="1"/>
  <c r="A15" i="95" s="1"/>
  <c r="A37" i="95"/>
  <c r="A35" i="95"/>
  <c r="A33" i="95"/>
  <c r="A31" i="95"/>
  <c r="A29" i="95"/>
  <c r="A27" i="95"/>
  <c r="A25" i="95"/>
  <c r="A23" i="95"/>
  <c r="A21" i="95"/>
  <c r="A19" i="95"/>
  <c r="A17" i="95"/>
  <c r="G3" i="95"/>
  <c r="G57" i="95"/>
  <c r="G55" i="95"/>
  <c r="G53" i="95"/>
  <c r="G51" i="95"/>
  <c r="G49" i="95"/>
  <c r="G47" i="95"/>
  <c r="G45" i="95"/>
  <c r="G43" i="95"/>
  <c r="G41" i="95"/>
  <c r="G39" i="95"/>
  <c r="G37" i="95"/>
  <c r="G35" i="95"/>
  <c r="G33" i="95"/>
  <c r="G31" i="95"/>
  <c r="G29" i="95"/>
  <c r="M3" i="95"/>
  <c r="M4" i="95" s="1"/>
  <c r="M5" i="95" s="1"/>
  <c r="M6" i="95" s="1"/>
  <c r="M7" i="95" s="1"/>
  <c r="M8" i="95" s="1"/>
  <c r="M37" i="95"/>
  <c r="M35" i="95"/>
  <c r="M33" i="95"/>
  <c r="M31" i="95"/>
  <c r="M29" i="95"/>
  <c r="M27" i="95"/>
  <c r="M25" i="95"/>
  <c r="M23" i="95"/>
  <c r="M21" i="95"/>
  <c r="M19" i="95"/>
  <c r="M17" i="95"/>
  <c r="M9" i="95"/>
  <c r="M10" i="95" s="1"/>
  <c r="M11" i="95" s="1"/>
  <c r="M12" i="95" s="1"/>
  <c r="M13" i="95" s="1"/>
  <c r="M14" i="95" s="1"/>
  <c r="M15" i="95" s="1"/>
  <c r="W59" i="95"/>
  <c r="U59" i="95"/>
  <c r="X59" i="95"/>
  <c r="V59" i="95"/>
  <c r="E55" i="95"/>
  <c r="C55" i="95"/>
  <c r="F55" i="95"/>
  <c r="D55" i="95"/>
  <c r="E51" i="95"/>
  <c r="C51" i="95"/>
  <c r="F51" i="95"/>
  <c r="D51" i="95"/>
  <c r="E49" i="95"/>
  <c r="C49" i="95"/>
  <c r="F49" i="95"/>
  <c r="D49" i="95"/>
  <c r="E47" i="95"/>
  <c r="C47" i="95"/>
  <c r="F47" i="95"/>
  <c r="D47" i="95"/>
  <c r="E45" i="95"/>
  <c r="C45" i="95"/>
  <c r="F45" i="95"/>
  <c r="D45" i="95"/>
  <c r="E43" i="95"/>
  <c r="C43" i="95"/>
  <c r="F43" i="95"/>
  <c r="D43" i="95"/>
  <c r="E41" i="95"/>
  <c r="C41" i="95"/>
  <c r="F41" i="95"/>
  <c r="D41" i="95"/>
  <c r="F39" i="95"/>
  <c r="D39" i="95"/>
  <c r="C39" i="95"/>
  <c r="E39" i="95"/>
  <c r="F37" i="95"/>
  <c r="D37" i="95"/>
  <c r="C37" i="95"/>
  <c r="E37" i="95"/>
  <c r="F35" i="95"/>
  <c r="D35" i="95"/>
  <c r="C35" i="95"/>
  <c r="E35" i="95"/>
  <c r="F33" i="95"/>
  <c r="D33" i="95"/>
  <c r="C33" i="95"/>
  <c r="E33" i="95"/>
  <c r="F31" i="95"/>
  <c r="D31" i="95"/>
  <c r="C31" i="95"/>
  <c r="E31" i="95"/>
  <c r="F29" i="95"/>
  <c r="D29" i="95"/>
  <c r="C29" i="95"/>
  <c r="E29" i="95"/>
  <c r="F27" i="95"/>
  <c r="D27" i="95"/>
  <c r="C27" i="95"/>
  <c r="E27" i="95"/>
  <c r="F25" i="95"/>
  <c r="D25" i="95"/>
  <c r="E25" i="95"/>
  <c r="C25" i="95"/>
  <c r="F23" i="95"/>
  <c r="D23" i="95"/>
  <c r="E23" i="95"/>
  <c r="C23" i="95"/>
  <c r="F21" i="95"/>
  <c r="D21" i="95"/>
  <c r="E21" i="95"/>
  <c r="C21" i="95"/>
  <c r="E19" i="95"/>
  <c r="C19" i="95"/>
  <c r="F19" i="95"/>
  <c r="D19" i="95"/>
  <c r="E17" i="95"/>
  <c r="C17" i="95"/>
  <c r="F17" i="95"/>
  <c r="D17" i="95"/>
  <c r="F15" i="95"/>
  <c r="D15" i="95"/>
  <c r="E15" i="95"/>
  <c r="C15" i="95"/>
  <c r="K57" i="95"/>
  <c r="I57" i="95"/>
  <c r="L57" i="95"/>
  <c r="J57" i="95"/>
  <c r="K55" i="95"/>
  <c r="I55" i="95"/>
  <c r="L55" i="95"/>
  <c r="J55" i="95"/>
  <c r="K53" i="95"/>
  <c r="I53" i="95"/>
  <c r="L53" i="95"/>
  <c r="J53" i="95"/>
  <c r="K51" i="95"/>
  <c r="I51" i="95"/>
  <c r="L51" i="95"/>
  <c r="J51" i="95"/>
  <c r="K49" i="95"/>
  <c r="I49" i="95"/>
  <c r="L49" i="95"/>
  <c r="J49" i="95"/>
  <c r="K47" i="95"/>
  <c r="L47" i="95"/>
  <c r="I47" i="95"/>
  <c r="J47" i="95"/>
  <c r="K45" i="95"/>
  <c r="I45" i="95"/>
  <c r="L45" i="95"/>
  <c r="J45" i="95"/>
  <c r="K43" i="95"/>
  <c r="I43" i="95"/>
  <c r="L43" i="95"/>
  <c r="J43" i="95"/>
  <c r="K41" i="95"/>
  <c r="I41" i="95"/>
  <c r="L41" i="95"/>
  <c r="J41" i="95"/>
  <c r="L39" i="95"/>
  <c r="J39" i="95"/>
  <c r="I39" i="95"/>
  <c r="K39" i="95"/>
  <c r="L37" i="95"/>
  <c r="J37" i="95"/>
  <c r="I37" i="95"/>
  <c r="K37" i="95"/>
  <c r="L35" i="95"/>
  <c r="J35" i="95"/>
  <c r="I35" i="95"/>
  <c r="K35" i="95"/>
  <c r="L33" i="95"/>
  <c r="J33" i="95"/>
  <c r="I33" i="95"/>
  <c r="K33" i="95"/>
  <c r="L31" i="95"/>
  <c r="J31" i="95"/>
  <c r="I31" i="95"/>
  <c r="K31" i="95"/>
  <c r="L29" i="95"/>
  <c r="J29" i="95"/>
  <c r="I29" i="95"/>
  <c r="K29" i="95"/>
  <c r="L27" i="95"/>
  <c r="J27" i="95"/>
  <c r="I27" i="95"/>
  <c r="E7" i="101" s="1"/>
  <c r="K27" i="95"/>
  <c r="R3" i="95"/>
  <c r="Q3" i="95"/>
  <c r="O3" i="95"/>
  <c r="A19" i="101" s="1"/>
  <c r="P3" i="95"/>
  <c r="Q57" i="95"/>
  <c r="O57" i="95"/>
  <c r="R57" i="95"/>
  <c r="P57" i="95"/>
  <c r="Q55" i="95"/>
  <c r="O55" i="95"/>
  <c r="R55" i="95"/>
  <c r="P55" i="95"/>
  <c r="Q53" i="95"/>
  <c r="O53" i="95"/>
  <c r="R53" i="95"/>
  <c r="P53" i="95"/>
  <c r="Q51" i="95"/>
  <c r="O51" i="95"/>
  <c r="R51" i="95"/>
  <c r="P51" i="95"/>
  <c r="Q49" i="95"/>
  <c r="O49" i="95"/>
  <c r="R49" i="95"/>
  <c r="P49" i="95"/>
  <c r="Q47" i="95"/>
  <c r="O47" i="95"/>
  <c r="R47" i="95"/>
  <c r="P47" i="95"/>
  <c r="Q45" i="95"/>
  <c r="O45" i="95"/>
  <c r="R45" i="95"/>
  <c r="P45" i="95"/>
  <c r="Q43" i="95"/>
  <c r="O43" i="95"/>
  <c r="R43" i="95"/>
  <c r="P43" i="95"/>
  <c r="Q41" i="95"/>
  <c r="O41" i="95"/>
  <c r="R41" i="95"/>
  <c r="P41" i="95"/>
  <c r="R39" i="95"/>
  <c r="P39" i="95"/>
  <c r="O39" i="95"/>
  <c r="Q39" i="95"/>
  <c r="R37" i="95"/>
  <c r="P37" i="95"/>
  <c r="O37" i="95"/>
  <c r="Q37" i="95"/>
  <c r="R35" i="95"/>
  <c r="P35" i="95"/>
  <c r="O35" i="95"/>
  <c r="Q35" i="95"/>
  <c r="R33" i="95"/>
  <c r="P33" i="95"/>
  <c r="O33" i="95"/>
  <c r="Q33" i="95"/>
  <c r="R31" i="95"/>
  <c r="P31" i="95"/>
  <c r="O31" i="95"/>
  <c r="Q31" i="95"/>
  <c r="R29" i="95"/>
  <c r="P29" i="95"/>
  <c r="O29" i="95"/>
  <c r="Q29" i="95"/>
  <c r="R27" i="95"/>
  <c r="P27" i="95"/>
  <c r="O27" i="95"/>
  <c r="Q27" i="95"/>
  <c r="R25" i="95"/>
  <c r="P25" i="95"/>
  <c r="Q25" i="95"/>
  <c r="O25" i="95"/>
  <c r="R23" i="95"/>
  <c r="P23" i="95"/>
  <c r="Q23" i="95"/>
  <c r="O23" i="95"/>
  <c r="R21" i="95"/>
  <c r="P21" i="95"/>
  <c r="Q21" i="95"/>
  <c r="O21" i="95"/>
  <c r="R19" i="95"/>
  <c r="P19" i="95"/>
  <c r="Q19" i="95"/>
  <c r="O19" i="95"/>
  <c r="Q17" i="95"/>
  <c r="O17" i="95"/>
  <c r="R17" i="95"/>
  <c r="P17" i="95"/>
  <c r="R15" i="95"/>
  <c r="P15" i="95"/>
  <c r="Q15" i="95"/>
  <c r="O15" i="95"/>
  <c r="R13" i="95"/>
  <c r="P13" i="95"/>
  <c r="Q13" i="95"/>
  <c r="O13" i="95"/>
  <c r="R11" i="95"/>
  <c r="P11" i="95"/>
  <c r="Q11" i="95"/>
  <c r="O11" i="95"/>
  <c r="R9" i="95"/>
  <c r="Q9" i="95"/>
  <c r="O9" i="95"/>
  <c r="P9" i="95"/>
  <c r="P7" i="95"/>
  <c r="Q7" i="95"/>
  <c r="O7" i="95"/>
  <c r="R7" i="95"/>
  <c r="R5" i="95"/>
  <c r="Q5" i="95"/>
  <c r="O5" i="95"/>
  <c r="P5" i="95"/>
  <c r="K59" i="95"/>
  <c r="I59" i="95"/>
  <c r="L59" i="95"/>
  <c r="J59" i="95"/>
  <c r="Q60" i="95"/>
  <c r="O60" i="95"/>
  <c r="R60" i="95"/>
  <c r="P60" i="95"/>
  <c r="E57" i="95"/>
  <c r="C57" i="95"/>
  <c r="F57" i="95"/>
  <c r="D57" i="95"/>
  <c r="E53" i="95"/>
  <c r="C53" i="95"/>
  <c r="F53" i="95"/>
  <c r="D53" i="95"/>
  <c r="Q59" i="95"/>
  <c r="O59" i="95"/>
  <c r="R59" i="95"/>
  <c r="P59" i="95"/>
  <c r="K60" i="95"/>
  <c r="I60" i="95"/>
  <c r="L60" i="95"/>
  <c r="J60" i="95"/>
  <c r="W60" i="95"/>
  <c r="U60" i="95"/>
  <c r="X60" i="95"/>
  <c r="V60" i="95"/>
  <c r="E58" i="95"/>
  <c r="C58" i="95"/>
  <c r="F58" i="95"/>
  <c r="D58" i="95"/>
  <c r="E56" i="95"/>
  <c r="C56" i="95"/>
  <c r="F56" i="95"/>
  <c r="D56" i="95"/>
  <c r="E54" i="95"/>
  <c r="C54" i="95"/>
  <c r="F54" i="95"/>
  <c r="D54" i="95"/>
  <c r="E52" i="95"/>
  <c r="C52" i="95"/>
  <c r="F52" i="95"/>
  <c r="D52" i="95"/>
  <c r="E50" i="95"/>
  <c r="C50" i="95"/>
  <c r="F50" i="95"/>
  <c r="D50" i="95"/>
  <c r="E48" i="95"/>
  <c r="C48" i="95"/>
  <c r="F48" i="95"/>
  <c r="D48" i="95"/>
  <c r="E46" i="95"/>
  <c r="C46" i="95"/>
  <c r="F46" i="95"/>
  <c r="D46" i="95"/>
  <c r="E44" i="95"/>
  <c r="C44" i="95"/>
  <c r="F44" i="95"/>
  <c r="D44" i="95"/>
  <c r="E42" i="95"/>
  <c r="C42" i="95"/>
  <c r="F42" i="95"/>
  <c r="D42" i="95"/>
  <c r="F40" i="95"/>
  <c r="D40" i="95"/>
  <c r="C40" i="95"/>
  <c r="E40" i="95"/>
  <c r="F38" i="95"/>
  <c r="D38" i="95"/>
  <c r="C38" i="95"/>
  <c r="E38" i="95"/>
  <c r="F36" i="95"/>
  <c r="D36" i="95"/>
  <c r="C36" i="95"/>
  <c r="E36" i="95"/>
  <c r="F34" i="95"/>
  <c r="D34" i="95"/>
  <c r="C34" i="95"/>
  <c r="E34" i="95"/>
  <c r="F32" i="95"/>
  <c r="D32" i="95"/>
  <c r="C32" i="95"/>
  <c r="E32" i="95"/>
  <c r="F30" i="95"/>
  <c r="D30" i="95"/>
  <c r="C30" i="95"/>
  <c r="E30" i="95"/>
  <c r="F28" i="95"/>
  <c r="D28" i="95"/>
  <c r="C28" i="95"/>
  <c r="E28" i="95"/>
  <c r="F26" i="95"/>
  <c r="D26" i="95"/>
  <c r="E26" i="95"/>
  <c r="C26" i="95"/>
  <c r="F24" i="95"/>
  <c r="D24" i="95"/>
  <c r="E24" i="95"/>
  <c r="C24" i="95"/>
  <c r="F22" i="95"/>
  <c r="D22" i="95"/>
  <c r="E22" i="95"/>
  <c r="C22" i="95"/>
  <c r="F20" i="95"/>
  <c r="D20" i="95"/>
  <c r="E20" i="95"/>
  <c r="C20" i="95"/>
  <c r="E18" i="95"/>
  <c r="C18" i="95"/>
  <c r="F18" i="95"/>
  <c r="D18" i="95"/>
  <c r="F16" i="95"/>
  <c r="D16" i="95"/>
  <c r="E16" i="95"/>
  <c r="C16" i="95"/>
  <c r="F14" i="95"/>
  <c r="D14" i="95"/>
  <c r="E14" i="95"/>
  <c r="C14" i="95"/>
  <c r="B6" i="101" s="1"/>
  <c r="K58" i="95"/>
  <c r="I58" i="95"/>
  <c r="L58" i="95"/>
  <c r="J58" i="95"/>
  <c r="K56" i="95"/>
  <c r="I56" i="95"/>
  <c r="L56" i="95"/>
  <c r="J56" i="95"/>
  <c r="K54" i="95"/>
  <c r="I54" i="95"/>
  <c r="L54" i="95"/>
  <c r="J54" i="95"/>
  <c r="K52" i="95"/>
  <c r="I52" i="95"/>
  <c r="L52" i="95"/>
  <c r="J52" i="95"/>
  <c r="K50" i="95"/>
  <c r="I50" i="95"/>
  <c r="L50" i="95"/>
  <c r="J50" i="95"/>
  <c r="K48" i="95"/>
  <c r="I48" i="95"/>
  <c r="L48" i="95"/>
  <c r="J48" i="95"/>
  <c r="K46" i="95"/>
  <c r="I46" i="95"/>
  <c r="L46" i="95"/>
  <c r="J46" i="95"/>
  <c r="K44" i="95"/>
  <c r="I44" i="95"/>
  <c r="L44" i="95"/>
  <c r="J44" i="95"/>
  <c r="K42" i="95"/>
  <c r="I42" i="95"/>
  <c r="L42" i="95"/>
  <c r="J42" i="95"/>
  <c r="L40" i="95"/>
  <c r="J40" i="95"/>
  <c r="I40" i="95"/>
  <c r="K40" i="95"/>
  <c r="L38" i="95"/>
  <c r="J38" i="95"/>
  <c r="I38" i="95"/>
  <c r="K38" i="95"/>
  <c r="L36" i="95"/>
  <c r="J36" i="95"/>
  <c r="I36" i="95"/>
  <c r="K36" i="95"/>
  <c r="L34" i="95"/>
  <c r="J34" i="95"/>
  <c r="I34" i="95"/>
  <c r="K34" i="95"/>
  <c r="L32" i="95"/>
  <c r="J32" i="95"/>
  <c r="I32" i="95"/>
  <c r="K32" i="95"/>
  <c r="L30" i="95"/>
  <c r="J30" i="95"/>
  <c r="I30" i="95"/>
  <c r="K30" i="95"/>
  <c r="L28" i="95"/>
  <c r="J28" i="95"/>
  <c r="I28" i="95"/>
  <c r="K28" i="95"/>
  <c r="Q58" i="95"/>
  <c r="O58" i="95"/>
  <c r="R58" i="95"/>
  <c r="P58" i="95"/>
  <c r="Q56" i="95"/>
  <c r="O56" i="95"/>
  <c r="R56" i="95"/>
  <c r="P56" i="95"/>
  <c r="Q54" i="95"/>
  <c r="O54" i="95"/>
  <c r="R54" i="95"/>
  <c r="P54" i="95"/>
  <c r="Q52" i="95"/>
  <c r="O52" i="95"/>
  <c r="R52" i="95"/>
  <c r="P52" i="95"/>
  <c r="Q50" i="95"/>
  <c r="O50" i="95"/>
  <c r="R50" i="95"/>
  <c r="P50" i="95"/>
  <c r="Q48" i="95"/>
  <c r="O48" i="95"/>
  <c r="R48" i="95"/>
  <c r="P48" i="95"/>
  <c r="Q46" i="95"/>
  <c r="O46" i="95"/>
  <c r="R46" i="95"/>
  <c r="P46" i="95"/>
  <c r="Q44" i="95"/>
  <c r="O44" i="95"/>
  <c r="R44" i="95"/>
  <c r="P44" i="95"/>
  <c r="Q42" i="95"/>
  <c r="O42" i="95"/>
  <c r="R42" i="95"/>
  <c r="P42" i="95"/>
  <c r="Q40" i="95"/>
  <c r="R40" i="95"/>
  <c r="P40" i="95"/>
  <c r="O40" i="95"/>
  <c r="R38" i="95"/>
  <c r="P38" i="95"/>
  <c r="O38" i="95"/>
  <c r="Q38" i="95"/>
  <c r="R36" i="95"/>
  <c r="P36" i="95"/>
  <c r="O36" i="95"/>
  <c r="Q36" i="95"/>
  <c r="R34" i="95"/>
  <c r="P34" i="95"/>
  <c r="O34" i="95"/>
  <c r="Q34" i="95"/>
  <c r="R32" i="95"/>
  <c r="P32" i="95"/>
  <c r="O32" i="95"/>
  <c r="Q32" i="95"/>
  <c r="R30" i="95"/>
  <c r="P30" i="95"/>
  <c r="O30" i="95"/>
  <c r="Q30" i="95"/>
  <c r="R28" i="95"/>
  <c r="P28" i="95"/>
  <c r="O28" i="95"/>
  <c r="Q28" i="95"/>
  <c r="R26" i="95"/>
  <c r="P26" i="95"/>
  <c r="O26" i="95"/>
  <c r="Q26" i="95"/>
  <c r="R24" i="95"/>
  <c r="P24" i="95"/>
  <c r="Q24" i="95"/>
  <c r="O24" i="95"/>
  <c r="R22" i="95"/>
  <c r="P22" i="95"/>
  <c r="Q22" i="95"/>
  <c r="O22" i="95"/>
  <c r="R20" i="95"/>
  <c r="P20" i="95"/>
  <c r="Q20" i="95"/>
  <c r="O20" i="95"/>
  <c r="Q18" i="95"/>
  <c r="O18" i="95"/>
  <c r="R18" i="95"/>
  <c r="P18" i="95"/>
  <c r="Q16" i="95"/>
  <c r="O16" i="95"/>
  <c r="R16" i="95"/>
  <c r="P16" i="95"/>
  <c r="R14" i="95"/>
  <c r="P14" i="95"/>
  <c r="Q14" i="95"/>
  <c r="O14" i="95"/>
  <c r="R12" i="95"/>
  <c r="P12" i="95"/>
  <c r="Q12" i="95"/>
  <c r="O12" i="95"/>
  <c r="R10" i="95"/>
  <c r="Q10" i="95"/>
  <c r="O10" i="95"/>
  <c r="P10" i="95"/>
  <c r="P8" i="95"/>
  <c r="Q8" i="95"/>
  <c r="O8" i="95"/>
  <c r="R8" i="95"/>
  <c r="P6" i="95"/>
  <c r="Q6" i="95"/>
  <c r="O6" i="95"/>
  <c r="R6" i="95"/>
  <c r="P4" i="95"/>
  <c r="Q4" i="95"/>
  <c r="O4" i="95"/>
  <c r="R4" i="95"/>
  <c r="G4" i="95" l="1"/>
  <c r="G5" i="95" s="1"/>
  <c r="G6" i="95" s="1"/>
  <c r="G7" i="95" s="1"/>
  <c r="G8" i="95" s="1"/>
  <c r="G9" i="95" s="1"/>
  <c r="G10" i="95" s="1"/>
  <c r="G11" i="95" s="1"/>
  <c r="G12" i="95" s="1"/>
  <c r="G13" i="95" s="1"/>
  <c r="G14" i="95" s="1"/>
  <c r="G15" i="95" s="1"/>
  <c r="G16" i="95" s="1"/>
  <c r="G17" i="95" s="1"/>
  <c r="G18" i="95" s="1"/>
  <c r="G19" i="95" s="1"/>
  <c r="G20" i="95" s="1"/>
  <c r="G21" i="95" s="1"/>
  <c r="G22" i="95" s="1"/>
  <c r="G23" i="95" s="1"/>
  <c r="G24" i="95" s="1"/>
  <c r="G25" i="95" s="1"/>
  <c r="G26" i="95" s="1"/>
  <c r="G27" i="95" s="1"/>
  <c r="R11" i="91"/>
  <c r="P11" i="91"/>
  <c r="O11" i="91"/>
  <c r="Q11" i="91"/>
  <c r="R13" i="91"/>
  <c r="P13" i="91"/>
  <c r="O13" i="91"/>
  <c r="Q13" i="91"/>
  <c r="Q15" i="91"/>
  <c r="O15" i="91"/>
  <c r="R15" i="91"/>
  <c r="P15" i="91"/>
  <c r="Q17" i="91"/>
  <c r="O17" i="91"/>
  <c r="R17" i="91"/>
  <c r="P17" i="91"/>
  <c r="Q19" i="91"/>
  <c r="O19" i="91"/>
  <c r="R19" i="91"/>
  <c r="P19" i="91"/>
  <c r="Q21" i="91"/>
  <c r="O21" i="91"/>
  <c r="R21" i="91"/>
  <c r="P21" i="91"/>
  <c r="E23" i="91"/>
  <c r="C23" i="91"/>
  <c r="F23" i="91"/>
  <c r="D23" i="91"/>
  <c r="Q23" i="91"/>
  <c r="O23" i="91"/>
  <c r="R23" i="91"/>
  <c r="P23" i="91"/>
  <c r="E25" i="91"/>
  <c r="C25" i="91"/>
  <c r="F25" i="91"/>
  <c r="D25" i="91"/>
  <c r="Q25" i="91"/>
  <c r="O25" i="91"/>
  <c r="R25" i="91"/>
  <c r="P25" i="91"/>
  <c r="E27" i="91"/>
  <c r="C27" i="91"/>
  <c r="F27" i="91"/>
  <c r="D27" i="91"/>
  <c r="Q27" i="91"/>
  <c r="O27" i="91"/>
  <c r="R27" i="91"/>
  <c r="P27" i="91"/>
  <c r="E29" i="91"/>
  <c r="C29" i="91"/>
  <c r="F29" i="91"/>
  <c r="D29" i="91"/>
  <c r="Q29" i="91"/>
  <c r="O29" i="91"/>
  <c r="R29" i="91"/>
  <c r="P29" i="91"/>
  <c r="E31" i="91"/>
  <c r="C31" i="91"/>
  <c r="F31" i="91"/>
  <c r="D31" i="91"/>
  <c r="Q31" i="91"/>
  <c r="O31" i="91"/>
  <c r="P31" i="91"/>
  <c r="R31" i="91"/>
  <c r="E33" i="91"/>
  <c r="C33" i="91"/>
  <c r="D33" i="91"/>
  <c r="F33" i="91"/>
  <c r="Q33" i="91"/>
  <c r="O33" i="91"/>
  <c r="P33" i="91"/>
  <c r="R33" i="91"/>
  <c r="E35" i="91"/>
  <c r="C35" i="91"/>
  <c r="D35" i="91"/>
  <c r="F35" i="91"/>
  <c r="Q35" i="91"/>
  <c r="O35" i="91"/>
  <c r="P35" i="91"/>
  <c r="R35" i="91"/>
  <c r="E37" i="91"/>
  <c r="C37" i="91"/>
  <c r="D37" i="91"/>
  <c r="F37" i="91"/>
  <c r="Q37" i="91"/>
  <c r="O37" i="91"/>
  <c r="P37" i="91"/>
  <c r="R37" i="91"/>
  <c r="E39" i="91"/>
  <c r="C39" i="91"/>
  <c r="D39" i="91"/>
  <c r="F39" i="91"/>
  <c r="Q39" i="91"/>
  <c r="O39" i="91"/>
  <c r="P39" i="91"/>
  <c r="R39" i="91"/>
  <c r="E41" i="91"/>
  <c r="C41" i="91"/>
  <c r="D41" i="91"/>
  <c r="F41" i="91"/>
  <c r="Q41" i="91"/>
  <c r="O41" i="91"/>
  <c r="P41" i="91"/>
  <c r="R41" i="91"/>
  <c r="E43" i="91"/>
  <c r="C43" i="91"/>
  <c r="D43" i="91"/>
  <c r="F43" i="91"/>
  <c r="Q43" i="91"/>
  <c r="O43" i="91"/>
  <c r="P43" i="91"/>
  <c r="R43" i="91"/>
  <c r="F45" i="91"/>
  <c r="D45" i="91"/>
  <c r="E45" i="91"/>
  <c r="C45" i="91"/>
  <c r="R45" i="91"/>
  <c r="P45" i="91"/>
  <c r="Q45" i="91"/>
  <c r="O45" i="91"/>
  <c r="F47" i="91"/>
  <c r="D47" i="91"/>
  <c r="E47" i="91"/>
  <c r="C47" i="91"/>
  <c r="R47" i="91"/>
  <c r="P47" i="91"/>
  <c r="Q47" i="91"/>
  <c r="O47" i="91"/>
  <c r="F51" i="91"/>
  <c r="D51" i="91"/>
  <c r="E51" i="91"/>
  <c r="C51" i="91"/>
  <c r="R51" i="91"/>
  <c r="P51" i="91"/>
  <c r="Q51" i="91"/>
  <c r="O51" i="91"/>
  <c r="L52" i="91"/>
  <c r="J52" i="91"/>
  <c r="K52" i="91"/>
  <c r="I52" i="91"/>
  <c r="F53" i="91"/>
  <c r="D53" i="91"/>
  <c r="E53" i="91"/>
  <c r="C53" i="91"/>
  <c r="R53" i="91"/>
  <c r="P53" i="91"/>
  <c r="Q53" i="91"/>
  <c r="O53" i="91"/>
  <c r="L54" i="91"/>
  <c r="J54" i="91"/>
  <c r="K54" i="91"/>
  <c r="I54" i="91"/>
  <c r="F55" i="91"/>
  <c r="D55" i="91"/>
  <c r="E55" i="91"/>
  <c r="C55" i="91"/>
  <c r="R55" i="91"/>
  <c r="P55" i="91"/>
  <c r="Q55" i="91"/>
  <c r="O55" i="91"/>
  <c r="L56" i="91"/>
  <c r="J56" i="91"/>
  <c r="K56" i="91"/>
  <c r="I56" i="91"/>
  <c r="F57" i="91"/>
  <c r="D57" i="91"/>
  <c r="E57" i="91"/>
  <c r="C57" i="91"/>
  <c r="R57" i="91"/>
  <c r="P57" i="91"/>
  <c r="Q57" i="91"/>
  <c r="O57" i="91"/>
  <c r="F59" i="91"/>
  <c r="D59" i="91"/>
  <c r="E59" i="91"/>
  <c r="C59" i="91"/>
  <c r="R59" i="91"/>
  <c r="P59" i="91"/>
  <c r="Q59" i="91"/>
  <c r="O59" i="91"/>
  <c r="F60" i="91"/>
  <c r="D60" i="91"/>
  <c r="E60" i="91"/>
  <c r="C60" i="91"/>
  <c r="R60" i="91"/>
  <c r="P60" i="91"/>
  <c r="Q60" i="91"/>
  <c r="O60" i="91"/>
  <c r="R12" i="91"/>
  <c r="P12" i="91"/>
  <c r="O12" i="91"/>
  <c r="Q12" i="91"/>
  <c r="R14" i="91"/>
  <c r="P14" i="91"/>
  <c r="O14" i="91"/>
  <c r="Q14" i="91"/>
  <c r="Q16" i="91"/>
  <c r="O16" i="91"/>
  <c r="R16" i="91"/>
  <c r="P16" i="91"/>
  <c r="Q18" i="91"/>
  <c r="O18" i="91"/>
  <c r="R18" i="91"/>
  <c r="P18" i="91"/>
  <c r="Q20" i="91"/>
  <c r="O20" i="91"/>
  <c r="R20" i="91"/>
  <c r="P20" i="91"/>
  <c r="E22" i="91"/>
  <c r="C22" i="91"/>
  <c r="F22" i="91"/>
  <c r="D22" i="91"/>
  <c r="Q22" i="91"/>
  <c r="O22" i="91"/>
  <c r="R22" i="91"/>
  <c r="P22" i="91"/>
  <c r="E24" i="91"/>
  <c r="C24" i="91"/>
  <c r="F24" i="91"/>
  <c r="D24" i="91"/>
  <c r="Q24" i="91"/>
  <c r="O24" i="91"/>
  <c r="R24" i="91"/>
  <c r="P24" i="91"/>
  <c r="E26" i="91"/>
  <c r="C26" i="91"/>
  <c r="F26" i="91"/>
  <c r="D26" i="91"/>
  <c r="Q26" i="91"/>
  <c r="O26" i="91"/>
  <c r="R26" i="91"/>
  <c r="P26" i="91"/>
  <c r="E28" i="91"/>
  <c r="C28" i="91"/>
  <c r="F28" i="91"/>
  <c r="D28" i="91"/>
  <c r="Q28" i="91"/>
  <c r="O28" i="91"/>
  <c r="R28" i="91"/>
  <c r="P28" i="91"/>
  <c r="E30" i="91"/>
  <c r="C30" i="91"/>
  <c r="F30" i="91"/>
  <c r="D30" i="91"/>
  <c r="Q30" i="91"/>
  <c r="O30" i="91"/>
  <c r="R30" i="91"/>
  <c r="P30" i="91"/>
  <c r="E32" i="91"/>
  <c r="C32" i="91"/>
  <c r="D32" i="91"/>
  <c r="F32" i="91"/>
  <c r="Q32" i="91"/>
  <c r="O32" i="91"/>
  <c r="P32" i="91"/>
  <c r="R32" i="91"/>
  <c r="E34" i="91"/>
  <c r="C34" i="91"/>
  <c r="D34" i="91"/>
  <c r="F34" i="91"/>
  <c r="Q34" i="91"/>
  <c r="O34" i="91"/>
  <c r="P34" i="91"/>
  <c r="R34" i="91"/>
  <c r="E36" i="91"/>
  <c r="C36" i="91"/>
  <c r="D36" i="91"/>
  <c r="F36" i="91"/>
  <c r="Q36" i="91"/>
  <c r="O36" i="91"/>
  <c r="P36" i="91"/>
  <c r="R36" i="91"/>
  <c r="K37" i="91"/>
  <c r="E38" i="91"/>
  <c r="C38" i="91"/>
  <c r="D38" i="91"/>
  <c r="F38" i="91"/>
  <c r="Q38" i="91"/>
  <c r="O38" i="91"/>
  <c r="P38" i="91"/>
  <c r="R38" i="91"/>
  <c r="E40" i="91"/>
  <c r="C40" i="91"/>
  <c r="D40" i="91"/>
  <c r="F40" i="91"/>
  <c r="Q40" i="91"/>
  <c r="O40" i="91"/>
  <c r="P40" i="91"/>
  <c r="R40" i="91"/>
  <c r="E42" i="91"/>
  <c r="C42" i="91"/>
  <c r="D42" i="91"/>
  <c r="F42" i="91"/>
  <c r="Q42" i="91"/>
  <c r="O42" i="91"/>
  <c r="P42" i="91"/>
  <c r="R42" i="91"/>
  <c r="E44" i="91"/>
  <c r="C44" i="91"/>
  <c r="D44" i="91"/>
  <c r="F44" i="91"/>
  <c r="R44" i="91"/>
  <c r="Q44" i="91"/>
  <c r="O44" i="91"/>
  <c r="P44" i="91"/>
  <c r="F46" i="91"/>
  <c r="D46" i="91"/>
  <c r="E46" i="91"/>
  <c r="C46" i="91"/>
  <c r="R46" i="91"/>
  <c r="P46" i="91"/>
  <c r="Q46" i="91"/>
  <c r="O46" i="91"/>
  <c r="F48" i="91"/>
  <c r="D48" i="91"/>
  <c r="E48" i="91"/>
  <c r="C48" i="91"/>
  <c r="R48" i="91"/>
  <c r="P48" i="91"/>
  <c r="Q48" i="91"/>
  <c r="O48" i="91"/>
  <c r="F50" i="91"/>
  <c r="D50" i="91"/>
  <c r="E50" i="91"/>
  <c r="C50" i="91"/>
  <c r="R50" i="91"/>
  <c r="P50" i="91"/>
  <c r="Q50" i="91"/>
  <c r="O50" i="91"/>
  <c r="L51" i="91"/>
  <c r="J51" i="91"/>
  <c r="K51" i="91"/>
  <c r="I51" i="91"/>
  <c r="F52" i="91"/>
  <c r="D52" i="91"/>
  <c r="E52" i="91"/>
  <c r="C52" i="91"/>
  <c r="R52" i="91"/>
  <c r="P52" i="91"/>
  <c r="Q52" i="91"/>
  <c r="O52" i="91"/>
  <c r="L53" i="91"/>
  <c r="J53" i="91"/>
  <c r="K53" i="91"/>
  <c r="I53" i="91"/>
  <c r="F54" i="91"/>
  <c r="D54" i="91"/>
  <c r="E54" i="91"/>
  <c r="C54" i="91"/>
  <c r="R54" i="91"/>
  <c r="P54" i="91"/>
  <c r="Q54" i="91"/>
  <c r="O54" i="91"/>
  <c r="L55" i="91"/>
  <c r="J55" i="91"/>
  <c r="K55" i="91"/>
  <c r="I55" i="91"/>
  <c r="F56" i="91"/>
  <c r="D56" i="91"/>
  <c r="E56" i="91"/>
  <c r="C56" i="91"/>
  <c r="R56" i="91"/>
  <c r="P56" i="91"/>
  <c r="Q56" i="91"/>
  <c r="O56" i="91"/>
  <c r="L57" i="91"/>
  <c r="J57" i="91"/>
  <c r="K57" i="91"/>
  <c r="I57" i="91"/>
  <c r="L59" i="91"/>
  <c r="J59" i="91"/>
  <c r="K59" i="91"/>
  <c r="I59" i="91"/>
  <c r="X59" i="91"/>
  <c r="V59" i="91"/>
  <c r="W59" i="91"/>
  <c r="U59" i="91"/>
  <c r="L60" i="91"/>
  <c r="J60" i="91"/>
  <c r="K60" i="91"/>
  <c r="I60" i="91"/>
  <c r="X60" i="91"/>
  <c r="V60" i="91"/>
  <c r="W60" i="91"/>
  <c r="U60" i="91"/>
  <c r="L26" i="97"/>
  <c r="L29" i="97"/>
  <c r="L2" i="97"/>
  <c r="K5" i="97"/>
  <c r="L23" i="97"/>
  <c r="L20" i="97"/>
  <c r="J2" i="97"/>
  <c r="J29" i="97"/>
  <c r="I5" i="97"/>
  <c r="J26" i="97"/>
  <c r="J23" i="97"/>
  <c r="J20" i="97"/>
  <c r="F2" i="97"/>
  <c r="F29" i="97"/>
  <c r="E5" i="97"/>
  <c r="F20" i="97"/>
  <c r="F26" i="97"/>
  <c r="F23" i="97"/>
  <c r="B2" i="97"/>
  <c r="B29" i="97"/>
  <c r="A5" i="97"/>
  <c r="B26" i="97"/>
  <c r="B23" i="97"/>
  <c r="B20" i="97"/>
  <c r="N29" i="97"/>
  <c r="N2" i="97"/>
  <c r="M5" i="97"/>
  <c r="N20" i="97"/>
  <c r="N26" i="97"/>
  <c r="N23" i="97"/>
  <c r="H26" i="97"/>
  <c r="H2" i="97"/>
  <c r="H23" i="97"/>
  <c r="H20" i="97"/>
  <c r="G5" i="97"/>
  <c r="H29" i="97"/>
  <c r="D26" i="97"/>
  <c r="D29" i="97"/>
  <c r="D2" i="97"/>
  <c r="C5" i="97"/>
  <c r="D23" i="97"/>
  <c r="D20" i="97"/>
  <c r="L2" i="39" l="1"/>
  <c r="L2" i="48"/>
  <c r="L2" i="51"/>
  <c r="L2" i="52"/>
  <c r="L2" i="53"/>
  <c r="L2" i="54"/>
  <c r="L2" i="55"/>
  <c r="L2" i="56"/>
  <c r="L2" i="57"/>
  <c r="L2" i="58"/>
  <c r="L2" i="59"/>
  <c r="L2" i="60"/>
  <c r="L2" i="61"/>
  <c r="L2" i="62"/>
  <c r="L2" i="63"/>
  <c r="L2" i="64"/>
  <c r="L2" i="65"/>
  <c r="L2" i="66"/>
  <c r="L2" i="67"/>
  <c r="L2" i="68"/>
  <c r="L2" i="69"/>
  <c r="L2" i="70"/>
  <c r="L2" i="71"/>
  <c r="L2" i="47"/>
  <c r="L2" i="72"/>
  <c r="L2" i="73"/>
  <c r="L2" i="74"/>
  <c r="L2" i="75"/>
  <c r="L2" i="76"/>
  <c r="L2" i="77"/>
  <c r="L2" i="78"/>
  <c r="L2" i="79"/>
  <c r="L2" i="80"/>
  <c r="L2" i="81"/>
  <c r="L2" i="82"/>
  <c r="L2" i="83"/>
  <c r="L2" i="84"/>
  <c r="L2" i="85"/>
  <c r="L2" i="86"/>
  <c r="L2" i="42"/>
  <c r="L2" i="43"/>
  <c r="L2" i="44"/>
  <c r="L2" i="22"/>
  <c r="L2" i="29"/>
  <c r="L2" i="41"/>
  <c r="L2" i="30"/>
  <c r="L2" i="46"/>
  <c r="L2" i="45"/>
  <c r="L2" i="31"/>
  <c r="L2" i="32"/>
  <c r="L2" i="34"/>
  <c r="L2" i="33"/>
  <c r="L7" i="33" s="1"/>
  <c r="B1" i="89" l="1"/>
  <c r="B1" i="28"/>
  <c r="B1" i="13"/>
  <c r="M5" i="13" l="1"/>
  <c r="L5" i="13"/>
  <c r="N5" i="13"/>
  <c r="N5" i="28"/>
  <c r="M5" i="28"/>
  <c r="L5" i="28"/>
  <c r="N5" i="89"/>
  <c r="M5" i="89"/>
  <c r="L5" i="89"/>
  <c r="A11" i="39"/>
  <c r="A11" i="51"/>
  <c r="A11" i="52"/>
  <c r="A11" i="53"/>
  <c r="A11" i="54"/>
  <c r="A11" i="55"/>
  <c r="A11" i="56"/>
  <c r="A11" i="57"/>
  <c r="A11" i="58"/>
  <c r="A11" i="59"/>
  <c r="A11" i="60"/>
  <c r="A11" i="61"/>
  <c r="A11" i="62"/>
  <c r="A11" i="63"/>
  <c r="A11" i="64"/>
  <c r="A11" i="65"/>
  <c r="A11" i="66"/>
  <c r="A11" i="67"/>
  <c r="A11" i="68"/>
  <c r="A11" i="69"/>
  <c r="A11" i="70"/>
  <c r="A11" i="71"/>
  <c r="A11" i="47"/>
  <c r="A11" i="72"/>
  <c r="A11" i="73"/>
  <c r="A11" i="74"/>
  <c r="A11" i="75"/>
  <c r="A11" i="76"/>
  <c r="A11" i="77"/>
  <c r="A11" i="78"/>
  <c r="A11" i="79"/>
  <c r="A11" i="80"/>
  <c r="A11" i="81"/>
  <c r="A11" i="82"/>
  <c r="A11" i="83"/>
  <c r="A11" i="84"/>
  <c r="A11" i="85"/>
  <c r="A11" i="86"/>
  <c r="A11" i="42"/>
  <c r="A11" i="43"/>
  <c r="A11" i="44"/>
  <c r="A11" i="22"/>
  <c r="A11" i="29"/>
  <c r="A11" i="41"/>
  <c r="A11" i="30"/>
  <c r="A11" i="46"/>
  <c r="A11" i="45"/>
  <c r="A11" i="31"/>
  <c r="A11" i="32"/>
  <c r="A11" i="34"/>
  <c r="A11" i="33"/>
  <c r="A8" i="39"/>
  <c r="A8" i="51"/>
  <c r="A8" i="52"/>
  <c r="A8" i="53"/>
  <c r="A8" i="54"/>
  <c r="A8" i="55"/>
  <c r="A8" i="56"/>
  <c r="A8" i="57"/>
  <c r="A8" i="58"/>
  <c r="A8" i="59"/>
  <c r="A8" i="60"/>
  <c r="A8" i="61"/>
  <c r="A8" i="62"/>
  <c r="A8" i="63"/>
  <c r="A8" i="64"/>
  <c r="A8" i="66"/>
  <c r="A8" i="67"/>
  <c r="A8" i="68"/>
  <c r="A8" i="69"/>
  <c r="A8" i="70"/>
  <c r="A8" i="71"/>
  <c r="A8" i="47"/>
  <c r="A8" i="72"/>
  <c r="A8" i="73"/>
  <c r="A8" i="74"/>
  <c r="A8" i="75"/>
  <c r="A8" i="76"/>
  <c r="A8" i="77"/>
  <c r="A8" i="78"/>
  <c r="A8" i="79"/>
  <c r="A8" i="80"/>
  <c r="A8" i="81"/>
  <c r="A8" i="82"/>
  <c r="A8" i="83"/>
  <c r="A8" i="84"/>
  <c r="A8" i="85"/>
  <c r="A8" i="86"/>
  <c r="A8" i="42"/>
  <c r="A8" i="43"/>
  <c r="A8" i="44"/>
  <c r="A8" i="22"/>
  <c r="A8" i="29"/>
  <c r="A8" i="41"/>
  <c r="A8" i="30"/>
  <c r="A8" i="46"/>
  <c r="A8" i="45"/>
  <c r="A8" i="31"/>
  <c r="A8" i="32"/>
  <c r="A8" i="34"/>
  <c r="A8" i="33"/>
  <c r="U14" i="33"/>
  <c r="P119" i="89" l="1"/>
  <c r="O119" i="89"/>
  <c r="N119" i="89"/>
  <c r="M119" i="89"/>
  <c r="L119" i="89"/>
  <c r="K119" i="89"/>
  <c r="J119" i="89"/>
  <c r="H119" i="89"/>
  <c r="G119" i="89"/>
  <c r="P118" i="89"/>
  <c r="O118" i="89"/>
  <c r="N118" i="89"/>
  <c r="M118" i="89"/>
  <c r="L118" i="89"/>
  <c r="K118" i="89"/>
  <c r="J118" i="89"/>
  <c r="H118" i="89"/>
  <c r="G118" i="89"/>
  <c r="P117" i="89"/>
  <c r="O117" i="89"/>
  <c r="N117" i="89"/>
  <c r="M117" i="89"/>
  <c r="L117" i="89"/>
  <c r="K117" i="89"/>
  <c r="J117" i="89"/>
  <c r="H117" i="89"/>
  <c r="G117" i="89"/>
  <c r="P116" i="89"/>
  <c r="O116" i="89"/>
  <c r="N116" i="89"/>
  <c r="M116" i="89"/>
  <c r="L116" i="89"/>
  <c r="K116" i="89"/>
  <c r="J116" i="89"/>
  <c r="H116" i="89"/>
  <c r="G116" i="89"/>
  <c r="P115" i="89"/>
  <c r="O115" i="89"/>
  <c r="N115" i="89"/>
  <c r="M115" i="89"/>
  <c r="L115" i="89"/>
  <c r="K115" i="89"/>
  <c r="J115" i="89"/>
  <c r="H115" i="89"/>
  <c r="G115" i="89"/>
  <c r="P114" i="89"/>
  <c r="O114" i="89"/>
  <c r="N114" i="89"/>
  <c r="M114" i="89"/>
  <c r="L114" i="89"/>
  <c r="K114" i="89"/>
  <c r="J114" i="89"/>
  <c r="H114" i="89"/>
  <c r="G114" i="89"/>
  <c r="P113" i="89"/>
  <c r="O113" i="89"/>
  <c r="N113" i="89"/>
  <c r="M113" i="89"/>
  <c r="L113" i="89"/>
  <c r="K113" i="89"/>
  <c r="J113" i="89"/>
  <c r="H113" i="89"/>
  <c r="G113" i="89"/>
  <c r="P112" i="89"/>
  <c r="O112" i="89"/>
  <c r="N112" i="89"/>
  <c r="M112" i="89"/>
  <c r="L112" i="89"/>
  <c r="K112" i="89"/>
  <c r="J112" i="89"/>
  <c r="H112" i="89"/>
  <c r="G112" i="89"/>
  <c r="P111" i="89"/>
  <c r="O111" i="89"/>
  <c r="N111" i="89"/>
  <c r="M111" i="89"/>
  <c r="L111" i="89"/>
  <c r="K111" i="89"/>
  <c r="J111" i="89"/>
  <c r="H111" i="89"/>
  <c r="G111" i="89"/>
  <c r="P110" i="89"/>
  <c r="O110" i="89"/>
  <c r="N110" i="89"/>
  <c r="M110" i="89"/>
  <c r="L110" i="89"/>
  <c r="K110" i="89"/>
  <c r="J110" i="89"/>
  <c r="H110" i="89"/>
  <c r="G110" i="89"/>
  <c r="P109" i="89"/>
  <c r="O109" i="89"/>
  <c r="N109" i="89"/>
  <c r="M109" i="89"/>
  <c r="L109" i="89"/>
  <c r="K109" i="89"/>
  <c r="J109" i="89"/>
  <c r="H109" i="89"/>
  <c r="G109" i="89"/>
  <c r="P108" i="89"/>
  <c r="O108" i="89"/>
  <c r="N108" i="89"/>
  <c r="M108" i="89"/>
  <c r="L108" i="89"/>
  <c r="K108" i="89"/>
  <c r="J108" i="89"/>
  <c r="H108" i="89"/>
  <c r="G108" i="89"/>
  <c r="P107" i="89"/>
  <c r="O107" i="89"/>
  <c r="N107" i="89"/>
  <c r="M107" i="89"/>
  <c r="L107" i="89"/>
  <c r="K107" i="89"/>
  <c r="J107" i="89"/>
  <c r="H107" i="89"/>
  <c r="G107" i="89"/>
  <c r="P106" i="89"/>
  <c r="O106" i="89"/>
  <c r="N106" i="89"/>
  <c r="M106" i="89"/>
  <c r="L106" i="89"/>
  <c r="K106" i="89"/>
  <c r="J106" i="89"/>
  <c r="H106" i="89"/>
  <c r="G106" i="89"/>
  <c r="P105" i="89"/>
  <c r="O105" i="89"/>
  <c r="N105" i="89"/>
  <c r="M105" i="89"/>
  <c r="L105" i="89"/>
  <c r="K105" i="89"/>
  <c r="J105" i="89"/>
  <c r="H105" i="89"/>
  <c r="G105" i="89"/>
  <c r="P104" i="89"/>
  <c r="O104" i="89"/>
  <c r="N104" i="89"/>
  <c r="M104" i="89"/>
  <c r="L104" i="89"/>
  <c r="K104" i="89"/>
  <c r="J104" i="89"/>
  <c r="H104" i="89"/>
  <c r="G104" i="89"/>
  <c r="P103" i="89"/>
  <c r="O103" i="89"/>
  <c r="N103" i="89"/>
  <c r="M103" i="89"/>
  <c r="L103" i="89"/>
  <c r="K103" i="89"/>
  <c r="J103" i="89"/>
  <c r="H103" i="89"/>
  <c r="G103" i="89"/>
  <c r="P102" i="89"/>
  <c r="O102" i="89"/>
  <c r="N102" i="89"/>
  <c r="M102" i="89"/>
  <c r="L102" i="89"/>
  <c r="K102" i="89"/>
  <c r="J102" i="89"/>
  <c r="H102" i="89"/>
  <c r="G102" i="89"/>
  <c r="P101" i="89"/>
  <c r="O101" i="89"/>
  <c r="N101" i="89"/>
  <c r="M101" i="89"/>
  <c r="L101" i="89"/>
  <c r="K101" i="89"/>
  <c r="J101" i="89"/>
  <c r="H101" i="89"/>
  <c r="G101" i="89"/>
  <c r="P100" i="89"/>
  <c r="O100" i="89"/>
  <c r="N100" i="89"/>
  <c r="M100" i="89"/>
  <c r="L100" i="89"/>
  <c r="K100" i="89"/>
  <c r="J100" i="89"/>
  <c r="H100" i="89"/>
  <c r="G100" i="89"/>
  <c r="P99" i="89"/>
  <c r="O99" i="89"/>
  <c r="N99" i="89"/>
  <c r="M99" i="89"/>
  <c r="L99" i="89"/>
  <c r="K99" i="89"/>
  <c r="J99" i="89"/>
  <c r="H99" i="89"/>
  <c r="G99" i="89"/>
  <c r="P98" i="89"/>
  <c r="O98" i="89"/>
  <c r="N98" i="89"/>
  <c r="M98" i="89"/>
  <c r="L98" i="89"/>
  <c r="K98" i="89"/>
  <c r="J98" i="89"/>
  <c r="H98" i="89"/>
  <c r="G98" i="89"/>
  <c r="P97" i="89"/>
  <c r="O97" i="89"/>
  <c r="N97" i="89"/>
  <c r="M97" i="89"/>
  <c r="L97" i="89"/>
  <c r="K97" i="89"/>
  <c r="J97" i="89"/>
  <c r="H97" i="89"/>
  <c r="G97" i="89"/>
  <c r="P96" i="89"/>
  <c r="O96" i="89"/>
  <c r="N96" i="89"/>
  <c r="M96" i="89"/>
  <c r="L96" i="89"/>
  <c r="K96" i="89"/>
  <c r="J96" i="89"/>
  <c r="H96" i="89"/>
  <c r="G96" i="89"/>
  <c r="P95" i="89"/>
  <c r="O95" i="89"/>
  <c r="N95" i="89"/>
  <c r="M95" i="89"/>
  <c r="L95" i="89"/>
  <c r="K95" i="89"/>
  <c r="J95" i="89"/>
  <c r="H95" i="89"/>
  <c r="G95" i="89"/>
  <c r="P94" i="89"/>
  <c r="O94" i="89"/>
  <c r="N94" i="89"/>
  <c r="M94" i="89"/>
  <c r="L94" i="89"/>
  <c r="K94" i="89"/>
  <c r="J94" i="89"/>
  <c r="H94" i="89"/>
  <c r="G94" i="89"/>
  <c r="A94" i="89"/>
  <c r="A95" i="89" s="1"/>
  <c r="A96" i="89" s="1"/>
  <c r="A97" i="89" s="1"/>
  <c r="A98" i="89" s="1"/>
  <c r="A99" i="89" s="1"/>
  <c r="A100" i="89" s="1"/>
  <c r="A101" i="89" s="1"/>
  <c r="A102" i="89" s="1"/>
  <c r="A103" i="89" s="1"/>
  <c r="A104" i="89" s="1"/>
  <c r="A105" i="89" s="1"/>
  <c r="A106" i="89" s="1"/>
  <c r="A107" i="89" s="1"/>
  <c r="A108" i="89" s="1"/>
  <c r="A109" i="89" s="1"/>
  <c r="A110" i="89" s="1"/>
  <c r="A111" i="89" s="1"/>
  <c r="A112" i="89" s="1"/>
  <c r="A113" i="89" s="1"/>
  <c r="A114" i="89" s="1"/>
  <c r="A115" i="89" s="1"/>
  <c r="A116" i="89" s="1"/>
  <c r="A117" i="89" s="1"/>
  <c r="A118" i="89" s="1"/>
  <c r="A119" i="89" s="1"/>
  <c r="P93" i="89"/>
  <c r="O93" i="89"/>
  <c r="N93" i="89"/>
  <c r="M93" i="89"/>
  <c r="L93" i="89"/>
  <c r="K93" i="89"/>
  <c r="J93" i="89"/>
  <c r="H93" i="89"/>
  <c r="G93" i="89"/>
  <c r="F92" i="89"/>
  <c r="E92" i="89"/>
  <c r="D92" i="89"/>
  <c r="C92" i="89"/>
  <c r="P90" i="89"/>
  <c r="O90" i="89"/>
  <c r="N90" i="89"/>
  <c r="M90" i="89"/>
  <c r="L90" i="89"/>
  <c r="K90" i="89"/>
  <c r="J90" i="89"/>
  <c r="H90" i="89"/>
  <c r="G90" i="89"/>
  <c r="P89" i="89"/>
  <c r="O89" i="89"/>
  <c r="N89" i="89"/>
  <c r="M89" i="89"/>
  <c r="L89" i="89"/>
  <c r="K89" i="89"/>
  <c r="J89" i="89"/>
  <c r="H89" i="89"/>
  <c r="G89" i="89"/>
  <c r="P88" i="89"/>
  <c r="O88" i="89"/>
  <c r="N88" i="89"/>
  <c r="M88" i="89"/>
  <c r="L88" i="89"/>
  <c r="K88" i="89"/>
  <c r="J88" i="89"/>
  <c r="H88" i="89"/>
  <c r="G88" i="89"/>
  <c r="P87" i="89"/>
  <c r="O87" i="89"/>
  <c r="N87" i="89"/>
  <c r="M87" i="89"/>
  <c r="L87" i="89"/>
  <c r="K87" i="89"/>
  <c r="J87" i="89"/>
  <c r="H87" i="89"/>
  <c r="G87" i="89"/>
  <c r="P86" i="89"/>
  <c r="O86" i="89"/>
  <c r="N86" i="89"/>
  <c r="M86" i="89"/>
  <c r="L86" i="89"/>
  <c r="K86" i="89"/>
  <c r="J86" i="89"/>
  <c r="H86" i="89"/>
  <c r="G86" i="89"/>
  <c r="P85" i="89"/>
  <c r="O85" i="89"/>
  <c r="N85" i="89"/>
  <c r="M85" i="89"/>
  <c r="L85" i="89"/>
  <c r="K85" i="89"/>
  <c r="J85" i="89"/>
  <c r="H85" i="89"/>
  <c r="G85" i="89"/>
  <c r="P84" i="89"/>
  <c r="O84" i="89"/>
  <c r="N84" i="89"/>
  <c r="M84" i="89"/>
  <c r="L84" i="89"/>
  <c r="K84" i="89"/>
  <c r="J84" i="89"/>
  <c r="H84" i="89"/>
  <c r="G84" i="89"/>
  <c r="P83" i="89"/>
  <c r="O83" i="89"/>
  <c r="N83" i="89"/>
  <c r="M83" i="89"/>
  <c r="L83" i="89"/>
  <c r="K83" i="89"/>
  <c r="J83" i="89"/>
  <c r="H83" i="89"/>
  <c r="G83" i="89"/>
  <c r="P82" i="89"/>
  <c r="O82" i="89"/>
  <c r="N82" i="89"/>
  <c r="M82" i="89"/>
  <c r="L82" i="89"/>
  <c r="K82" i="89"/>
  <c r="J82" i="89"/>
  <c r="H82" i="89"/>
  <c r="G82" i="89"/>
  <c r="P81" i="89"/>
  <c r="O81" i="89"/>
  <c r="N81" i="89"/>
  <c r="M81" i="89"/>
  <c r="L81" i="89"/>
  <c r="K81" i="89"/>
  <c r="J81" i="89"/>
  <c r="H81" i="89"/>
  <c r="G81" i="89"/>
  <c r="P80" i="89"/>
  <c r="O80" i="89"/>
  <c r="N80" i="89"/>
  <c r="M80" i="89"/>
  <c r="L80" i="89"/>
  <c r="K80" i="89"/>
  <c r="J80" i="89"/>
  <c r="H80" i="89"/>
  <c r="G80" i="89"/>
  <c r="P79" i="89"/>
  <c r="O79" i="89"/>
  <c r="N79" i="89"/>
  <c r="M79" i="89"/>
  <c r="L79" i="89"/>
  <c r="K79" i="89"/>
  <c r="J79" i="89"/>
  <c r="H79" i="89"/>
  <c r="G79" i="89"/>
  <c r="P78" i="89"/>
  <c r="O78" i="89"/>
  <c r="N78" i="89"/>
  <c r="M78" i="89"/>
  <c r="L78" i="89"/>
  <c r="K78" i="89"/>
  <c r="J78" i="89"/>
  <c r="H78" i="89"/>
  <c r="G78" i="89"/>
  <c r="P77" i="89"/>
  <c r="O77" i="89"/>
  <c r="N77" i="89"/>
  <c r="M77" i="89"/>
  <c r="L77" i="89"/>
  <c r="K77" i="89"/>
  <c r="J77" i="89"/>
  <c r="H77" i="89"/>
  <c r="G77" i="89"/>
  <c r="P76" i="89"/>
  <c r="O76" i="89"/>
  <c r="N76" i="89"/>
  <c r="M76" i="89"/>
  <c r="L76" i="89"/>
  <c r="K76" i="89"/>
  <c r="J76" i="89"/>
  <c r="H76" i="89"/>
  <c r="G76" i="89"/>
  <c r="P75" i="89"/>
  <c r="O75" i="89"/>
  <c r="N75" i="89"/>
  <c r="M75" i="89"/>
  <c r="L75" i="89"/>
  <c r="K75" i="89"/>
  <c r="J75" i="89"/>
  <c r="H75" i="89"/>
  <c r="G75" i="89"/>
  <c r="P74" i="89"/>
  <c r="O74" i="89"/>
  <c r="N74" i="89"/>
  <c r="M74" i="89"/>
  <c r="L74" i="89"/>
  <c r="K74" i="89"/>
  <c r="J74" i="89"/>
  <c r="H74" i="89"/>
  <c r="G74" i="89"/>
  <c r="P73" i="89"/>
  <c r="O73" i="89"/>
  <c r="N73" i="89"/>
  <c r="M73" i="89"/>
  <c r="L73" i="89"/>
  <c r="K73" i="89"/>
  <c r="J73" i="89"/>
  <c r="H73" i="89"/>
  <c r="G73" i="89"/>
  <c r="P72" i="89"/>
  <c r="O72" i="89"/>
  <c r="N72" i="89"/>
  <c r="M72" i="89"/>
  <c r="L72" i="89"/>
  <c r="K72" i="89"/>
  <c r="J72" i="89"/>
  <c r="H72" i="89"/>
  <c r="G72" i="89"/>
  <c r="P71" i="89"/>
  <c r="O71" i="89"/>
  <c r="N71" i="89"/>
  <c r="M71" i="89"/>
  <c r="L71" i="89"/>
  <c r="K71" i="89"/>
  <c r="J71" i="89"/>
  <c r="H71" i="89"/>
  <c r="G71" i="89"/>
  <c r="P70" i="89"/>
  <c r="O70" i="89"/>
  <c r="N70" i="89"/>
  <c r="M70" i="89"/>
  <c r="L70" i="89"/>
  <c r="K70" i="89"/>
  <c r="J70" i="89"/>
  <c r="H70" i="89"/>
  <c r="G70" i="89"/>
  <c r="P69" i="89"/>
  <c r="O69" i="89"/>
  <c r="N69" i="89"/>
  <c r="M69" i="89"/>
  <c r="L69" i="89"/>
  <c r="K69" i="89"/>
  <c r="J69" i="89"/>
  <c r="H69" i="89"/>
  <c r="G69" i="89"/>
  <c r="P68" i="89"/>
  <c r="O68" i="89"/>
  <c r="N68" i="89"/>
  <c r="M68" i="89"/>
  <c r="L68" i="89"/>
  <c r="K68" i="89"/>
  <c r="J68" i="89"/>
  <c r="H68" i="89"/>
  <c r="G68" i="89"/>
  <c r="P67" i="89"/>
  <c r="O67" i="89"/>
  <c r="N67" i="89"/>
  <c r="M67" i="89"/>
  <c r="L67" i="89"/>
  <c r="K67" i="89"/>
  <c r="J67" i="89"/>
  <c r="H67" i="89"/>
  <c r="G67" i="89"/>
  <c r="P66" i="89"/>
  <c r="O66" i="89"/>
  <c r="N66" i="89"/>
  <c r="M66" i="89"/>
  <c r="L66" i="89"/>
  <c r="K66" i="89"/>
  <c r="J66" i="89"/>
  <c r="H66" i="89"/>
  <c r="G66" i="89"/>
  <c r="P65" i="89"/>
  <c r="O65" i="89"/>
  <c r="N65" i="89"/>
  <c r="M65" i="89"/>
  <c r="L65" i="89"/>
  <c r="K65" i="89"/>
  <c r="J65" i="89"/>
  <c r="H65" i="89"/>
  <c r="G65" i="89"/>
  <c r="A65" i="89"/>
  <c r="A66" i="89" s="1"/>
  <c r="A67" i="89" s="1"/>
  <c r="A68" i="89" s="1"/>
  <c r="A69" i="89" s="1"/>
  <c r="A70" i="89" s="1"/>
  <c r="A71" i="89" s="1"/>
  <c r="A72" i="89" s="1"/>
  <c r="A73" i="89" s="1"/>
  <c r="A74" i="89" s="1"/>
  <c r="A75" i="89" s="1"/>
  <c r="A76" i="89" s="1"/>
  <c r="A77" i="89" s="1"/>
  <c r="A78" i="89" s="1"/>
  <c r="A79" i="89" s="1"/>
  <c r="A80" i="89" s="1"/>
  <c r="A81" i="89" s="1"/>
  <c r="A82" i="89" s="1"/>
  <c r="A83" i="89" s="1"/>
  <c r="A84" i="89" s="1"/>
  <c r="A85" i="89" s="1"/>
  <c r="A86" i="89" s="1"/>
  <c r="A87" i="89" s="1"/>
  <c r="A88" i="89" s="1"/>
  <c r="A89" i="89" s="1"/>
  <c r="A90" i="89" s="1"/>
  <c r="P64" i="89"/>
  <c r="O64" i="89"/>
  <c r="N64" i="89"/>
  <c r="M64" i="89"/>
  <c r="L64" i="89"/>
  <c r="K64" i="89"/>
  <c r="J64" i="89"/>
  <c r="H64" i="89"/>
  <c r="G64" i="89"/>
  <c r="F63" i="89"/>
  <c r="E63" i="89"/>
  <c r="D63" i="89"/>
  <c r="C63" i="89"/>
  <c r="P61" i="89"/>
  <c r="O61" i="89"/>
  <c r="N61" i="89"/>
  <c r="M61" i="89"/>
  <c r="L61" i="89"/>
  <c r="K61" i="89"/>
  <c r="J61" i="89"/>
  <c r="H61" i="89"/>
  <c r="G61" i="89"/>
  <c r="P60" i="89"/>
  <c r="O60" i="89"/>
  <c r="N60" i="89"/>
  <c r="M60" i="89"/>
  <c r="L60" i="89"/>
  <c r="K60" i="89"/>
  <c r="J60" i="89"/>
  <c r="H60" i="89"/>
  <c r="G60" i="89"/>
  <c r="P59" i="89"/>
  <c r="O59" i="89"/>
  <c r="N59" i="89"/>
  <c r="M59" i="89"/>
  <c r="L59" i="89"/>
  <c r="K59" i="89"/>
  <c r="J59" i="89"/>
  <c r="H59" i="89"/>
  <c r="G59" i="89"/>
  <c r="P58" i="89"/>
  <c r="O58" i="89"/>
  <c r="N58" i="89"/>
  <c r="M58" i="89"/>
  <c r="L58" i="89"/>
  <c r="K58" i="89"/>
  <c r="J58" i="89"/>
  <c r="H58" i="89"/>
  <c r="G58" i="89"/>
  <c r="P57" i="89"/>
  <c r="O57" i="89"/>
  <c r="N57" i="89"/>
  <c r="M57" i="89"/>
  <c r="L57" i="89"/>
  <c r="K57" i="89"/>
  <c r="J57" i="89"/>
  <c r="H57" i="89"/>
  <c r="G57" i="89"/>
  <c r="P56" i="89"/>
  <c r="O56" i="89"/>
  <c r="N56" i="89"/>
  <c r="M56" i="89"/>
  <c r="L56" i="89"/>
  <c r="K56" i="89"/>
  <c r="J56" i="89"/>
  <c r="H56" i="89"/>
  <c r="G56" i="89"/>
  <c r="P55" i="89"/>
  <c r="O55" i="89"/>
  <c r="N55" i="89"/>
  <c r="M55" i="89"/>
  <c r="L55" i="89"/>
  <c r="K55" i="89"/>
  <c r="J55" i="89"/>
  <c r="H55" i="89"/>
  <c r="G55" i="89"/>
  <c r="P54" i="89"/>
  <c r="O54" i="89"/>
  <c r="N54" i="89"/>
  <c r="M54" i="89"/>
  <c r="L54" i="89"/>
  <c r="K54" i="89"/>
  <c r="J54" i="89"/>
  <c r="H54" i="89"/>
  <c r="G54" i="89"/>
  <c r="P53" i="89"/>
  <c r="O53" i="89"/>
  <c r="N53" i="89"/>
  <c r="M53" i="89"/>
  <c r="L53" i="89"/>
  <c r="K53" i="89"/>
  <c r="J53" i="89"/>
  <c r="H53" i="89"/>
  <c r="G53" i="89"/>
  <c r="P52" i="89"/>
  <c r="O52" i="89"/>
  <c r="N52" i="89"/>
  <c r="M52" i="89"/>
  <c r="L52" i="89"/>
  <c r="K52" i="89"/>
  <c r="J52" i="89"/>
  <c r="H52" i="89"/>
  <c r="G52" i="89"/>
  <c r="P51" i="89"/>
  <c r="O51" i="89"/>
  <c r="N51" i="89"/>
  <c r="M51" i="89"/>
  <c r="L51" i="89"/>
  <c r="K51" i="89"/>
  <c r="J51" i="89"/>
  <c r="H51" i="89"/>
  <c r="G51" i="89"/>
  <c r="P50" i="89"/>
  <c r="O50" i="89"/>
  <c r="N50" i="89"/>
  <c r="M50" i="89"/>
  <c r="L50" i="89"/>
  <c r="K50" i="89"/>
  <c r="J50" i="89"/>
  <c r="H50" i="89"/>
  <c r="G50" i="89"/>
  <c r="P49" i="89"/>
  <c r="O49" i="89"/>
  <c r="N49" i="89"/>
  <c r="M49" i="89"/>
  <c r="L49" i="89"/>
  <c r="K49" i="89"/>
  <c r="J49" i="89"/>
  <c r="H49" i="89"/>
  <c r="G49" i="89"/>
  <c r="P48" i="89"/>
  <c r="O48" i="89"/>
  <c r="N48" i="89"/>
  <c r="M48" i="89"/>
  <c r="L48" i="89"/>
  <c r="K48" i="89"/>
  <c r="J48" i="89"/>
  <c r="H48" i="89"/>
  <c r="G48" i="89"/>
  <c r="P47" i="89"/>
  <c r="O47" i="89"/>
  <c r="N47" i="89"/>
  <c r="M47" i="89"/>
  <c r="L47" i="89"/>
  <c r="K47" i="89"/>
  <c r="J47" i="89"/>
  <c r="H47" i="89"/>
  <c r="G47" i="89"/>
  <c r="P46" i="89"/>
  <c r="O46" i="89"/>
  <c r="N46" i="89"/>
  <c r="M46" i="89"/>
  <c r="L46" i="89"/>
  <c r="K46" i="89"/>
  <c r="J46" i="89"/>
  <c r="H46" i="89"/>
  <c r="G46" i="89"/>
  <c r="P45" i="89"/>
  <c r="O45" i="89"/>
  <c r="N45" i="89"/>
  <c r="M45" i="89"/>
  <c r="L45" i="89"/>
  <c r="K45" i="89"/>
  <c r="J45" i="89"/>
  <c r="H45" i="89"/>
  <c r="G45" i="89"/>
  <c r="P44" i="89"/>
  <c r="O44" i="89"/>
  <c r="N44" i="89"/>
  <c r="M44" i="89"/>
  <c r="L44" i="89"/>
  <c r="K44" i="89"/>
  <c r="J44" i="89"/>
  <c r="H44" i="89"/>
  <c r="G44" i="89"/>
  <c r="P43" i="89"/>
  <c r="O43" i="89"/>
  <c r="N43" i="89"/>
  <c r="M43" i="89"/>
  <c r="L43" i="89"/>
  <c r="K43" i="89"/>
  <c r="J43" i="89"/>
  <c r="H43" i="89"/>
  <c r="G43" i="89"/>
  <c r="P42" i="89"/>
  <c r="O42" i="89"/>
  <c r="N42" i="89"/>
  <c r="M42" i="89"/>
  <c r="L42" i="89"/>
  <c r="K42" i="89"/>
  <c r="J42" i="89"/>
  <c r="H42" i="89"/>
  <c r="G42" i="89"/>
  <c r="P41" i="89"/>
  <c r="O41" i="89"/>
  <c r="N41" i="89"/>
  <c r="M41" i="89"/>
  <c r="L41" i="89"/>
  <c r="K41" i="89"/>
  <c r="J41" i="89"/>
  <c r="H41" i="89"/>
  <c r="G41" i="89"/>
  <c r="P40" i="89"/>
  <c r="O40" i="89"/>
  <c r="N40" i="89"/>
  <c r="M40" i="89"/>
  <c r="L40" i="89"/>
  <c r="K40" i="89"/>
  <c r="J40" i="89"/>
  <c r="H40" i="89"/>
  <c r="G40" i="89"/>
  <c r="P39" i="89"/>
  <c r="O39" i="89"/>
  <c r="N39" i="89"/>
  <c r="M39" i="89"/>
  <c r="L39" i="89"/>
  <c r="K39" i="89"/>
  <c r="J39" i="89"/>
  <c r="H39" i="89"/>
  <c r="G39" i="89"/>
  <c r="P38" i="89"/>
  <c r="O38" i="89"/>
  <c r="N38" i="89"/>
  <c r="M38" i="89"/>
  <c r="L38" i="89"/>
  <c r="K38" i="89"/>
  <c r="J38" i="89"/>
  <c r="H38" i="89"/>
  <c r="G38" i="89"/>
  <c r="P37" i="89"/>
  <c r="O37" i="89"/>
  <c r="N37" i="89"/>
  <c r="M37" i="89"/>
  <c r="L37" i="89"/>
  <c r="K37" i="89"/>
  <c r="J37" i="89"/>
  <c r="H37" i="89"/>
  <c r="G37" i="89"/>
  <c r="P36" i="89"/>
  <c r="O36" i="89"/>
  <c r="N36" i="89"/>
  <c r="M36" i="89"/>
  <c r="L36" i="89"/>
  <c r="K36" i="89"/>
  <c r="J36" i="89"/>
  <c r="H36" i="89"/>
  <c r="G36" i="89"/>
  <c r="A36" i="89"/>
  <c r="A37" i="89" s="1"/>
  <c r="A38" i="89" s="1"/>
  <c r="A39" i="89" s="1"/>
  <c r="A40" i="89" s="1"/>
  <c r="A41" i="89" s="1"/>
  <c r="A42" i="89" s="1"/>
  <c r="A43" i="89" s="1"/>
  <c r="A44" i="89" s="1"/>
  <c r="A45" i="89" s="1"/>
  <c r="A46" i="89" s="1"/>
  <c r="A47" i="89" s="1"/>
  <c r="A48" i="89" s="1"/>
  <c r="A49" i="89" s="1"/>
  <c r="A50" i="89" s="1"/>
  <c r="A51" i="89" s="1"/>
  <c r="A52" i="89" s="1"/>
  <c r="A53" i="89" s="1"/>
  <c r="A54" i="89" s="1"/>
  <c r="A55" i="89" s="1"/>
  <c r="A56" i="89" s="1"/>
  <c r="A57" i="89" s="1"/>
  <c r="A58" i="89" s="1"/>
  <c r="A59" i="89" s="1"/>
  <c r="A60" i="89" s="1"/>
  <c r="A61" i="89" s="1"/>
  <c r="P35" i="89"/>
  <c r="O35" i="89"/>
  <c r="N35" i="89"/>
  <c r="M35" i="89"/>
  <c r="L35" i="89"/>
  <c r="K35" i="89"/>
  <c r="J35" i="89"/>
  <c r="H35" i="89"/>
  <c r="G35" i="89"/>
  <c r="F34" i="89"/>
  <c r="E34" i="89"/>
  <c r="N3" i="104" s="1" a="1"/>
  <c r="N3" i="104" s="1"/>
  <c r="M3" i="104" s="1"/>
  <c r="D34" i="89"/>
  <c r="C34" i="89"/>
  <c r="P32" i="89"/>
  <c r="O32" i="89"/>
  <c r="N32" i="89"/>
  <c r="M32" i="89"/>
  <c r="L32" i="89"/>
  <c r="K32" i="89"/>
  <c r="J32" i="89"/>
  <c r="H32" i="89"/>
  <c r="G32" i="89"/>
  <c r="P31" i="89"/>
  <c r="O31" i="89"/>
  <c r="N31" i="89"/>
  <c r="M31" i="89"/>
  <c r="L31" i="89"/>
  <c r="K31" i="89"/>
  <c r="J31" i="89"/>
  <c r="H31" i="89"/>
  <c r="G31" i="89"/>
  <c r="P30" i="89"/>
  <c r="O30" i="89"/>
  <c r="N30" i="89"/>
  <c r="M30" i="89"/>
  <c r="L30" i="89"/>
  <c r="K30" i="89"/>
  <c r="J30" i="89"/>
  <c r="H30" i="89"/>
  <c r="G30" i="89"/>
  <c r="P29" i="89"/>
  <c r="O29" i="89"/>
  <c r="N29" i="89"/>
  <c r="M29" i="89"/>
  <c r="L29" i="89"/>
  <c r="K29" i="89"/>
  <c r="J29" i="89"/>
  <c r="H29" i="89"/>
  <c r="G29" i="89"/>
  <c r="P28" i="89"/>
  <c r="O28" i="89"/>
  <c r="N28" i="89"/>
  <c r="M28" i="89"/>
  <c r="L28" i="89"/>
  <c r="K28" i="89"/>
  <c r="J28" i="89"/>
  <c r="H28" i="89"/>
  <c r="G28" i="89"/>
  <c r="P27" i="89"/>
  <c r="O27" i="89"/>
  <c r="N27" i="89"/>
  <c r="M27" i="89"/>
  <c r="L27" i="89"/>
  <c r="K27" i="89"/>
  <c r="J27" i="89"/>
  <c r="H27" i="89"/>
  <c r="G27" i="89"/>
  <c r="P26" i="89"/>
  <c r="O26" i="89"/>
  <c r="N26" i="89"/>
  <c r="M26" i="89"/>
  <c r="L26" i="89"/>
  <c r="K26" i="89"/>
  <c r="J26" i="89"/>
  <c r="H26" i="89"/>
  <c r="P25" i="89"/>
  <c r="O25" i="89"/>
  <c r="N25" i="89"/>
  <c r="M25" i="89"/>
  <c r="L25" i="89"/>
  <c r="K25" i="89"/>
  <c r="J25" i="89"/>
  <c r="H25" i="89"/>
  <c r="P24" i="89"/>
  <c r="O24" i="89"/>
  <c r="N24" i="89"/>
  <c r="M24" i="89"/>
  <c r="L24" i="89"/>
  <c r="K24" i="89"/>
  <c r="J24" i="89"/>
  <c r="H24" i="89"/>
  <c r="G24" i="89"/>
  <c r="P23" i="89"/>
  <c r="O23" i="89"/>
  <c r="N23" i="89"/>
  <c r="M23" i="89"/>
  <c r="L23" i="89"/>
  <c r="K23" i="89"/>
  <c r="J23" i="89"/>
  <c r="H23" i="89"/>
  <c r="G23" i="89"/>
  <c r="P22" i="89"/>
  <c r="O22" i="89"/>
  <c r="N22" i="89"/>
  <c r="M22" i="89"/>
  <c r="L22" i="89"/>
  <c r="K22" i="89"/>
  <c r="J22" i="89"/>
  <c r="H22" i="89"/>
  <c r="G22" i="89"/>
  <c r="P21" i="89"/>
  <c r="O21" i="89"/>
  <c r="N21" i="89"/>
  <c r="M21" i="89"/>
  <c r="L21" i="89"/>
  <c r="K21" i="89"/>
  <c r="J21" i="89"/>
  <c r="H21" i="89"/>
  <c r="G21" i="89"/>
  <c r="P20" i="89"/>
  <c r="O20" i="89"/>
  <c r="N20" i="89"/>
  <c r="M20" i="89"/>
  <c r="L20" i="89"/>
  <c r="K20" i="89"/>
  <c r="J20" i="89"/>
  <c r="H20" i="89"/>
  <c r="G20" i="89"/>
  <c r="P19" i="89"/>
  <c r="O19" i="89"/>
  <c r="N19" i="89"/>
  <c r="M19" i="89"/>
  <c r="L19" i="89"/>
  <c r="K19" i="89"/>
  <c r="J19" i="89"/>
  <c r="H19" i="89"/>
  <c r="G19" i="89"/>
  <c r="P18" i="89"/>
  <c r="O18" i="89"/>
  <c r="N18" i="89"/>
  <c r="M18" i="89"/>
  <c r="L18" i="89"/>
  <c r="K18" i="89"/>
  <c r="J18" i="89"/>
  <c r="H18" i="89"/>
  <c r="G18" i="89"/>
  <c r="P17" i="89"/>
  <c r="O17" i="89"/>
  <c r="N17" i="89"/>
  <c r="M17" i="89"/>
  <c r="L17" i="89"/>
  <c r="K17" i="89"/>
  <c r="J17" i="89"/>
  <c r="H17" i="89"/>
  <c r="G17" i="89"/>
  <c r="P16" i="89"/>
  <c r="O16" i="89"/>
  <c r="N16" i="89"/>
  <c r="M16" i="89"/>
  <c r="L16" i="89"/>
  <c r="K16" i="89"/>
  <c r="J16" i="89"/>
  <c r="H16" i="89"/>
  <c r="G16" i="89"/>
  <c r="P15" i="89"/>
  <c r="O15" i="89"/>
  <c r="N15" i="89"/>
  <c r="M15" i="89"/>
  <c r="L15" i="89"/>
  <c r="K15" i="89"/>
  <c r="J15" i="89"/>
  <c r="H15" i="89"/>
  <c r="G15" i="89"/>
  <c r="P14" i="89"/>
  <c r="O14" i="89"/>
  <c r="N14" i="89"/>
  <c r="M14" i="89"/>
  <c r="L14" i="89"/>
  <c r="K14" i="89"/>
  <c r="J14" i="89"/>
  <c r="H14" i="89"/>
  <c r="G14" i="89"/>
  <c r="P13" i="89"/>
  <c r="O13" i="89"/>
  <c r="N13" i="89"/>
  <c r="M13" i="89"/>
  <c r="L13" i="89"/>
  <c r="K13" i="89"/>
  <c r="J13" i="89"/>
  <c r="H13" i="89"/>
  <c r="G13" i="89"/>
  <c r="P12" i="89"/>
  <c r="O12" i="89"/>
  <c r="N12" i="89"/>
  <c r="M12" i="89"/>
  <c r="L12" i="89"/>
  <c r="K12" i="89"/>
  <c r="J12" i="89"/>
  <c r="H12" i="89"/>
  <c r="G12" i="89"/>
  <c r="P11" i="89"/>
  <c r="O11" i="89"/>
  <c r="N11" i="89"/>
  <c r="M11" i="89"/>
  <c r="L11" i="89"/>
  <c r="K11" i="89"/>
  <c r="J11" i="89"/>
  <c r="H11" i="89"/>
  <c r="G11" i="89"/>
  <c r="P10" i="89"/>
  <c r="O10" i="89"/>
  <c r="M10" i="89"/>
  <c r="L10" i="89"/>
  <c r="K10" i="89"/>
  <c r="J10" i="89"/>
  <c r="N10" i="89" s="1"/>
  <c r="H10" i="89"/>
  <c r="G10" i="89"/>
  <c r="A10" i="89"/>
  <c r="A11" i="89" s="1"/>
  <c r="A12" i="89" s="1"/>
  <c r="A13" i="89" s="1"/>
  <c r="A14" i="89" s="1"/>
  <c r="A15" i="89" s="1"/>
  <c r="A16" i="89" s="1"/>
  <c r="A17" i="89" s="1"/>
  <c r="A18" i="89" s="1"/>
  <c r="A19" i="89" s="1"/>
  <c r="A20" i="89" s="1"/>
  <c r="A21" i="89" s="1"/>
  <c r="A22" i="89" s="1"/>
  <c r="A23" i="89" s="1"/>
  <c r="A24" i="89" s="1"/>
  <c r="A25" i="89" s="1"/>
  <c r="A26" i="89" s="1"/>
  <c r="A27" i="89" s="1"/>
  <c r="A28" i="89" s="1"/>
  <c r="A29" i="89" s="1"/>
  <c r="A30" i="89" s="1"/>
  <c r="A31" i="89" s="1"/>
  <c r="A32" i="89" s="1"/>
  <c r="P9" i="89"/>
  <c r="O9" i="89"/>
  <c r="M9" i="89"/>
  <c r="L9" i="89"/>
  <c r="K9" i="89"/>
  <c r="J9" i="89"/>
  <c r="N9" i="89" s="1"/>
  <c r="H9" i="89"/>
  <c r="G9" i="89"/>
  <c r="A7" i="89"/>
  <c r="B7" i="89" s="1"/>
  <c r="I2" i="89"/>
  <c r="E2" i="89" s="1"/>
  <c r="G2" i="89"/>
  <c r="D2" i="89"/>
  <c r="M1" i="89"/>
  <c r="B8" i="104" l="1" a="1"/>
  <c r="B8" i="104" s="1"/>
  <c r="B5" i="104" a="1"/>
  <c r="B5" i="104" s="1"/>
  <c r="B3" i="104" a="1"/>
  <c r="B3" i="104" s="1"/>
  <c r="A3" i="104" s="1"/>
  <c r="H6" i="104" a="1"/>
  <c r="H6" i="104" s="1"/>
  <c r="H3" i="104" a="1"/>
  <c r="H3" i="104" s="1"/>
  <c r="G3" i="104" s="1"/>
  <c r="H4" i="104" a="1"/>
  <c r="H4" i="104" s="1"/>
  <c r="H7" i="104" a="1"/>
  <c r="H7" i="104" s="1"/>
  <c r="H5" i="104" a="1"/>
  <c r="H5" i="104" s="1"/>
  <c r="H8" i="104" a="1"/>
  <c r="H8" i="104" s="1"/>
  <c r="C120" i="89"/>
  <c r="T5" i="104" a="1"/>
  <c r="T5" i="104" s="1"/>
  <c r="T3" i="104" a="1"/>
  <c r="T3" i="104" s="1"/>
  <c r="S3" i="104" s="1"/>
  <c r="T6" i="104" a="1"/>
  <c r="T6" i="104" s="1"/>
  <c r="T7" i="104" a="1"/>
  <c r="T7" i="104" s="1"/>
  <c r="T4" i="104" a="1"/>
  <c r="T4" i="104" s="1"/>
  <c r="T8" i="104" a="1"/>
  <c r="T8" i="104" s="1"/>
  <c r="H120" i="89"/>
  <c r="B62" i="89"/>
  <c r="B6" i="104" s="1" a="1"/>
  <c r="B6" i="104" s="1"/>
  <c r="C121" i="89"/>
  <c r="B91" i="89"/>
  <c r="B7" i="104" s="1" a="1"/>
  <c r="B7" i="104" s="1"/>
  <c r="A91" i="89"/>
  <c r="P91" i="89" s="1"/>
  <c r="A62" i="89"/>
  <c r="P62" i="89" s="1"/>
  <c r="A33" i="89"/>
  <c r="P33" i="89" s="1"/>
  <c r="P7" i="89"/>
  <c r="B33" i="89"/>
  <c r="B4" i="104" s="1" a="1"/>
  <c r="B4" i="104" s="1"/>
  <c r="D1" i="87"/>
  <c r="B1" i="24"/>
  <c r="E7" i="104" l="1"/>
  <c r="F7" i="104"/>
  <c r="C7" i="104"/>
  <c r="D7" i="104"/>
  <c r="E6" i="104"/>
  <c r="F6" i="104"/>
  <c r="C6" i="104"/>
  <c r="D6" i="104"/>
  <c r="E4" i="104"/>
  <c r="D4" i="104"/>
  <c r="F4" i="104"/>
  <c r="C4" i="104"/>
  <c r="J8" i="104"/>
  <c r="K8" i="104"/>
  <c r="I8" i="104"/>
  <c r="L8" i="104"/>
  <c r="V8" i="104"/>
  <c r="W8" i="104"/>
  <c r="U8" i="104"/>
  <c r="X8" i="104"/>
  <c r="I5" i="104"/>
  <c r="L5" i="104"/>
  <c r="J5" i="104"/>
  <c r="K5" i="104"/>
  <c r="J6" i="104"/>
  <c r="K6" i="104"/>
  <c r="I6" i="104"/>
  <c r="L6" i="104"/>
  <c r="V4" i="104"/>
  <c r="W4" i="104"/>
  <c r="U4" i="104"/>
  <c r="X4" i="104"/>
  <c r="U7" i="104"/>
  <c r="X7" i="104"/>
  <c r="V7" i="104"/>
  <c r="W7" i="104"/>
  <c r="S4" i="104"/>
  <c r="S5" i="104" s="1"/>
  <c r="S6" i="104" s="1"/>
  <c r="S7" i="104" s="1"/>
  <c r="S8" i="104" s="1"/>
  <c r="U5" i="104"/>
  <c r="X5" i="104"/>
  <c r="V5" i="104"/>
  <c r="W5" i="104"/>
  <c r="I7" i="104"/>
  <c r="L7" i="104"/>
  <c r="J7" i="104"/>
  <c r="K7" i="104"/>
  <c r="A4" i="104"/>
  <c r="A5" i="104" s="1"/>
  <c r="A6" i="104" s="1"/>
  <c r="A7" i="104" s="1"/>
  <c r="A8" i="104" s="1"/>
  <c r="E5" i="104"/>
  <c r="F5" i="104"/>
  <c r="C5" i="104"/>
  <c r="D5" i="104"/>
  <c r="E8" i="104"/>
  <c r="F8" i="104"/>
  <c r="C8" i="104"/>
  <c r="D8" i="104"/>
  <c r="V6" i="104"/>
  <c r="W6" i="104"/>
  <c r="U6" i="104"/>
  <c r="X6" i="104"/>
  <c r="G4" i="104"/>
  <c r="G5" i="104" s="1"/>
  <c r="G6" i="104" s="1"/>
  <c r="G7" i="104" s="1"/>
  <c r="G8" i="104" s="1"/>
  <c r="K4" i="104"/>
  <c r="L4" i="104"/>
  <c r="I4" i="104"/>
  <c r="J4" i="104"/>
  <c r="B18" i="88"/>
  <c r="C6" i="87"/>
  <c r="B15" i="88"/>
  <c r="B12" i="88"/>
  <c r="C5" i="87"/>
  <c r="C7" i="87"/>
  <c r="C4" i="87"/>
  <c r="L27" i="86"/>
  <c r="U25" i="86"/>
  <c r="L22" i="86"/>
  <c r="U21" i="86"/>
  <c r="U18" i="86"/>
  <c r="L17" i="86"/>
  <c r="U14" i="86"/>
  <c r="L12" i="86"/>
  <c r="N11" i="86"/>
  <c r="L7" i="86"/>
  <c r="V3" i="86"/>
  <c r="L27" i="85"/>
  <c r="U25" i="85"/>
  <c r="L22" i="85"/>
  <c r="U21" i="85"/>
  <c r="U18" i="85"/>
  <c r="L17" i="85"/>
  <c r="U14" i="85"/>
  <c r="L12" i="85"/>
  <c r="N11" i="85"/>
  <c r="L7" i="85"/>
  <c r="V3" i="85"/>
  <c r="L27" i="84"/>
  <c r="U25" i="84"/>
  <c r="L22" i="84"/>
  <c r="U21" i="84"/>
  <c r="U18" i="84"/>
  <c r="L17" i="84"/>
  <c r="U14" i="84"/>
  <c r="L12" i="84"/>
  <c r="N11" i="84"/>
  <c r="L7" i="84"/>
  <c r="V3" i="84"/>
  <c r="L27" i="83"/>
  <c r="U25" i="83"/>
  <c r="L22" i="83"/>
  <c r="U21" i="83"/>
  <c r="U18" i="83"/>
  <c r="L17" i="83"/>
  <c r="U14" i="83"/>
  <c r="L12" i="83"/>
  <c r="N11" i="83"/>
  <c r="L7" i="83"/>
  <c r="V3" i="83"/>
  <c r="L27" i="82"/>
  <c r="U25" i="82"/>
  <c r="L22" i="82"/>
  <c r="U21" i="82"/>
  <c r="U18" i="82"/>
  <c r="L17" i="82"/>
  <c r="U14" i="82"/>
  <c r="L12" i="82"/>
  <c r="N11" i="82"/>
  <c r="L7" i="82"/>
  <c r="V3" i="82"/>
  <c r="L27" i="81"/>
  <c r="U25" i="81"/>
  <c r="L22" i="81"/>
  <c r="U21" i="81"/>
  <c r="U18" i="81"/>
  <c r="L17" i="81"/>
  <c r="U14" i="81"/>
  <c r="L12" i="81"/>
  <c r="N11" i="81"/>
  <c r="L7" i="81"/>
  <c r="V3" i="81"/>
  <c r="L27" i="80"/>
  <c r="U25" i="80"/>
  <c r="L22" i="80"/>
  <c r="U21" i="80"/>
  <c r="U18" i="80"/>
  <c r="L17" i="80"/>
  <c r="U14" i="80"/>
  <c r="L12" i="80"/>
  <c r="N11" i="80"/>
  <c r="L7" i="80"/>
  <c r="V3" i="80"/>
  <c r="L27" i="79"/>
  <c r="U25" i="79"/>
  <c r="L22" i="79"/>
  <c r="U21" i="79"/>
  <c r="U18" i="79"/>
  <c r="L17" i="79"/>
  <c r="U14" i="79"/>
  <c r="L12" i="79"/>
  <c r="N11" i="79"/>
  <c r="L7" i="79"/>
  <c r="V3" i="79"/>
  <c r="L27" i="78"/>
  <c r="U25" i="78"/>
  <c r="L22" i="78"/>
  <c r="U21" i="78"/>
  <c r="U18" i="78"/>
  <c r="L17" i="78"/>
  <c r="U14" i="78"/>
  <c r="L12" i="78"/>
  <c r="N11" i="78"/>
  <c r="L7" i="78"/>
  <c r="V3" i="78"/>
  <c r="L27" i="77"/>
  <c r="U25" i="77"/>
  <c r="L22" i="77"/>
  <c r="U21" i="77"/>
  <c r="U18" i="77"/>
  <c r="L17" i="77"/>
  <c r="U14" i="77"/>
  <c r="L12" i="77"/>
  <c r="N11" i="77"/>
  <c r="L7" i="77"/>
  <c r="V3" i="77"/>
  <c r="L27" i="76"/>
  <c r="U25" i="76"/>
  <c r="L22" i="76"/>
  <c r="U21" i="76"/>
  <c r="U18" i="76"/>
  <c r="L17" i="76"/>
  <c r="U14" i="76"/>
  <c r="L12" i="76"/>
  <c r="N11" i="76"/>
  <c r="L7" i="76"/>
  <c r="V3" i="76"/>
  <c r="L27" i="75"/>
  <c r="U25" i="75"/>
  <c r="L22" i="75"/>
  <c r="U21" i="75"/>
  <c r="U18" i="75"/>
  <c r="L17" i="75"/>
  <c r="U14" i="75"/>
  <c r="L12" i="75"/>
  <c r="N11" i="75"/>
  <c r="L7" i="75"/>
  <c r="V3" i="75"/>
  <c r="L27" i="74"/>
  <c r="U25" i="74"/>
  <c r="L22" i="74"/>
  <c r="U21" i="74"/>
  <c r="U18" i="74"/>
  <c r="L17" i="74"/>
  <c r="U14" i="74"/>
  <c r="L12" i="74"/>
  <c r="N11" i="74"/>
  <c r="L7" i="74"/>
  <c r="V3" i="74"/>
  <c r="L27" i="73"/>
  <c r="U25" i="73"/>
  <c r="L22" i="73"/>
  <c r="U21" i="73"/>
  <c r="U18" i="73"/>
  <c r="L17" i="73"/>
  <c r="U14" i="73"/>
  <c r="L12" i="73"/>
  <c r="N11" i="73"/>
  <c r="L7" i="73"/>
  <c r="V3" i="73"/>
  <c r="L27" i="72"/>
  <c r="U25" i="72"/>
  <c r="L22" i="72"/>
  <c r="U21" i="72"/>
  <c r="U18" i="72"/>
  <c r="L17" i="72"/>
  <c r="U14" i="72"/>
  <c r="L12" i="72"/>
  <c r="N11" i="72"/>
  <c r="L7" i="72"/>
  <c r="V3" i="72"/>
  <c r="L27" i="71"/>
  <c r="U25" i="71"/>
  <c r="L22" i="71"/>
  <c r="U21" i="71"/>
  <c r="U18" i="71"/>
  <c r="L17" i="71"/>
  <c r="U14" i="71"/>
  <c r="L12" i="71"/>
  <c r="N11" i="71"/>
  <c r="L7" i="71"/>
  <c r="V3" i="71"/>
  <c r="L27" i="70"/>
  <c r="U25" i="70"/>
  <c r="L22" i="70"/>
  <c r="U21" i="70"/>
  <c r="U18" i="70"/>
  <c r="L17" i="70"/>
  <c r="U14" i="70"/>
  <c r="L12" i="70"/>
  <c r="N11" i="70"/>
  <c r="L7" i="70"/>
  <c r="V3" i="70"/>
  <c r="L27" i="69"/>
  <c r="U25" i="69"/>
  <c r="L22" i="69"/>
  <c r="U21" i="69"/>
  <c r="U18" i="69"/>
  <c r="L17" i="69"/>
  <c r="U14" i="69"/>
  <c r="L12" i="69"/>
  <c r="N11" i="69"/>
  <c r="L7" i="69"/>
  <c r="V3" i="69"/>
  <c r="L27" i="68"/>
  <c r="U25" i="68"/>
  <c r="L22" i="68"/>
  <c r="U21" i="68"/>
  <c r="U18" i="68"/>
  <c r="L17" i="68"/>
  <c r="U14" i="68"/>
  <c r="L12" i="68"/>
  <c r="N11" i="68"/>
  <c r="L7" i="68"/>
  <c r="V3" i="68"/>
  <c r="L27" i="67"/>
  <c r="U25" i="67"/>
  <c r="L22" i="67"/>
  <c r="U21" i="67"/>
  <c r="U18" i="67"/>
  <c r="L17" i="67"/>
  <c r="U14" i="67"/>
  <c r="L12" i="67"/>
  <c r="N11" i="67"/>
  <c r="L7" i="67"/>
  <c r="V3" i="67"/>
  <c r="L27" i="66"/>
  <c r="U25" i="66"/>
  <c r="L22" i="66"/>
  <c r="U21" i="66"/>
  <c r="U18" i="66"/>
  <c r="L17" i="66"/>
  <c r="U14" i="66"/>
  <c r="L12" i="66"/>
  <c r="N11" i="66"/>
  <c r="L7" i="66"/>
  <c r="V3" i="66"/>
  <c r="L27" i="65"/>
  <c r="U25" i="65"/>
  <c r="L22" i="65"/>
  <c r="U21" i="65"/>
  <c r="U18" i="65"/>
  <c r="L17" i="65"/>
  <c r="U14" i="65"/>
  <c r="L12" i="65"/>
  <c r="N11" i="65"/>
  <c r="L7" i="65"/>
  <c r="V3" i="65"/>
  <c r="L27" i="64"/>
  <c r="U25" i="64"/>
  <c r="L22" i="64"/>
  <c r="U21" i="64"/>
  <c r="U18" i="64"/>
  <c r="L17" i="64"/>
  <c r="U14" i="64"/>
  <c r="L12" i="64"/>
  <c r="N11" i="64"/>
  <c r="L7" i="64"/>
  <c r="V3" i="64"/>
  <c r="L27" i="63"/>
  <c r="U25" i="63"/>
  <c r="L22" i="63"/>
  <c r="U21" i="63"/>
  <c r="U18" i="63"/>
  <c r="L17" i="63"/>
  <c r="U14" i="63"/>
  <c r="L12" i="63"/>
  <c r="N11" i="63"/>
  <c r="L7" i="63"/>
  <c r="V3" i="63"/>
  <c r="L27" i="62"/>
  <c r="U25" i="62"/>
  <c r="L22" i="62"/>
  <c r="U21" i="62"/>
  <c r="U18" i="62"/>
  <c r="L17" i="62"/>
  <c r="U14" i="62"/>
  <c r="L12" i="62"/>
  <c r="N11" i="62"/>
  <c r="L7" i="62"/>
  <c r="V3" i="62"/>
  <c r="L27" i="61"/>
  <c r="U25" i="61"/>
  <c r="L22" i="61"/>
  <c r="U21" i="61"/>
  <c r="U18" i="61"/>
  <c r="L17" i="61"/>
  <c r="U14" i="61"/>
  <c r="L12" i="61"/>
  <c r="N11" i="61"/>
  <c r="L7" i="61"/>
  <c r="V3" i="61"/>
  <c r="L27" i="60"/>
  <c r="U25" i="60"/>
  <c r="L22" i="60"/>
  <c r="U21" i="60"/>
  <c r="U18" i="60"/>
  <c r="L17" i="60"/>
  <c r="U14" i="60"/>
  <c r="L12" i="60"/>
  <c r="N11" i="60"/>
  <c r="L7" i="60"/>
  <c r="V3" i="60"/>
  <c r="L27" i="59"/>
  <c r="U25" i="59"/>
  <c r="L22" i="59"/>
  <c r="U21" i="59"/>
  <c r="U18" i="59"/>
  <c r="L17" i="59"/>
  <c r="U14" i="59"/>
  <c r="L12" i="59"/>
  <c r="N11" i="59"/>
  <c r="L7" i="59"/>
  <c r="V3" i="59"/>
  <c r="L27" i="58"/>
  <c r="U25" i="58"/>
  <c r="L22" i="58"/>
  <c r="U21" i="58"/>
  <c r="U18" i="58"/>
  <c r="L17" i="58"/>
  <c r="U14" i="58"/>
  <c r="L12" i="58"/>
  <c r="N11" i="58"/>
  <c r="L7" i="58"/>
  <c r="V3" i="58"/>
  <c r="L27" i="57"/>
  <c r="U25" i="57"/>
  <c r="L22" i="57"/>
  <c r="U21" i="57"/>
  <c r="U18" i="57"/>
  <c r="L17" i="57"/>
  <c r="U14" i="57"/>
  <c r="L12" i="57"/>
  <c r="N11" i="57"/>
  <c r="L7" i="57"/>
  <c r="V3" i="57"/>
  <c r="L27" i="56"/>
  <c r="U25" i="56"/>
  <c r="L22" i="56"/>
  <c r="U21" i="56"/>
  <c r="U18" i="56"/>
  <c r="L17" i="56"/>
  <c r="U14" i="56"/>
  <c r="L12" i="56"/>
  <c r="N11" i="56"/>
  <c r="L7" i="56"/>
  <c r="V3" i="56"/>
  <c r="L27" i="55"/>
  <c r="U25" i="55"/>
  <c r="L22" i="55"/>
  <c r="U21" i="55"/>
  <c r="U18" i="55"/>
  <c r="L17" i="55"/>
  <c r="U14" i="55"/>
  <c r="L12" i="55"/>
  <c r="N11" i="55"/>
  <c r="L7" i="55"/>
  <c r="V3" i="55"/>
  <c r="L27" i="54"/>
  <c r="U25" i="54"/>
  <c r="L22" i="54"/>
  <c r="U21" i="54"/>
  <c r="U18" i="54"/>
  <c r="L17" i="54"/>
  <c r="U14" i="54"/>
  <c r="L12" i="54"/>
  <c r="N11" i="54"/>
  <c r="L7" i="54"/>
  <c r="V3" i="54"/>
  <c r="L27" i="53"/>
  <c r="U25" i="53"/>
  <c r="L22" i="53"/>
  <c r="U21" i="53"/>
  <c r="U18" i="53"/>
  <c r="L17" i="53"/>
  <c r="U14" i="53"/>
  <c r="L12" i="53"/>
  <c r="N11" i="53"/>
  <c r="L7" i="53"/>
  <c r="V3" i="53"/>
  <c r="L27" i="52"/>
  <c r="U25" i="52"/>
  <c r="L22" i="52"/>
  <c r="U21" i="52"/>
  <c r="U18" i="52"/>
  <c r="L17" i="52"/>
  <c r="U14" i="52"/>
  <c r="L12" i="52"/>
  <c r="N11" i="52"/>
  <c r="L7" i="52"/>
  <c r="V3" i="52"/>
  <c r="L27" i="51"/>
  <c r="U25" i="51"/>
  <c r="L22" i="51"/>
  <c r="U21" i="51"/>
  <c r="U18" i="51"/>
  <c r="L17" i="51"/>
  <c r="U14" i="51"/>
  <c r="L12" i="51"/>
  <c r="N11" i="51"/>
  <c r="L7" i="51"/>
  <c r="V3" i="51"/>
  <c r="L27" i="50"/>
  <c r="U25" i="50"/>
  <c r="L22" i="50"/>
  <c r="U21" i="50"/>
  <c r="U18" i="50"/>
  <c r="L17" i="50"/>
  <c r="U14" i="50"/>
  <c r="L12" i="50"/>
  <c r="N11" i="50"/>
  <c r="V3" i="50"/>
  <c r="L27" i="49"/>
  <c r="U25" i="49"/>
  <c r="L22" i="49"/>
  <c r="U21" i="49"/>
  <c r="U18" i="49"/>
  <c r="L17" i="49"/>
  <c r="U14" i="49"/>
  <c r="L12" i="49"/>
  <c r="N11" i="49"/>
  <c r="V3" i="49"/>
  <c r="L27" i="48"/>
  <c r="U25" i="48"/>
  <c r="L22" i="48"/>
  <c r="U21" i="48"/>
  <c r="U18" i="48"/>
  <c r="L17" i="48"/>
  <c r="U14" i="48"/>
  <c r="L12" i="48"/>
  <c r="N11" i="48"/>
  <c r="L7" i="48"/>
  <c r="V3" i="48"/>
  <c r="C3" i="87" l="1"/>
  <c r="L27" i="47"/>
  <c r="U25" i="47"/>
  <c r="L22" i="47"/>
  <c r="U21" i="47"/>
  <c r="U18" i="47"/>
  <c r="L17" i="47"/>
  <c r="U14" i="47"/>
  <c r="L12" i="47"/>
  <c r="N11" i="47"/>
  <c r="L7" i="47"/>
  <c r="V3" i="47"/>
  <c r="L27" i="46"/>
  <c r="U25" i="46"/>
  <c r="L22" i="46"/>
  <c r="U21" i="46"/>
  <c r="U18" i="46"/>
  <c r="L17" i="46"/>
  <c r="U14" i="46"/>
  <c r="L12" i="46"/>
  <c r="N11" i="46"/>
  <c r="L7" i="46"/>
  <c r="V3" i="46"/>
  <c r="L27" i="45"/>
  <c r="U25" i="45"/>
  <c r="L22" i="45"/>
  <c r="U21" i="45"/>
  <c r="U18" i="45"/>
  <c r="L17" i="45"/>
  <c r="U14" i="45"/>
  <c r="L12" i="45"/>
  <c r="N11" i="45"/>
  <c r="L7" i="45"/>
  <c r="V3" i="45"/>
  <c r="L27" i="44"/>
  <c r="U25" i="44"/>
  <c r="L22" i="44"/>
  <c r="U21" i="44"/>
  <c r="U18" i="44"/>
  <c r="L17" i="44"/>
  <c r="U14" i="44"/>
  <c r="L12" i="44"/>
  <c r="N11" i="44"/>
  <c r="L7" i="44"/>
  <c r="V3" i="44"/>
  <c r="L27" i="43"/>
  <c r="U25" i="43"/>
  <c r="L22" i="43"/>
  <c r="U21" i="43"/>
  <c r="U18" i="43"/>
  <c r="L17" i="43"/>
  <c r="U14" i="43"/>
  <c r="L12" i="43"/>
  <c r="N11" i="43"/>
  <c r="L7" i="43"/>
  <c r="V3" i="43"/>
  <c r="L27" i="42"/>
  <c r="U25" i="42"/>
  <c r="L22" i="42"/>
  <c r="U21" i="42"/>
  <c r="U18" i="42"/>
  <c r="L17" i="42"/>
  <c r="U14" i="42"/>
  <c r="L12" i="42"/>
  <c r="N11" i="42"/>
  <c r="L7" i="42"/>
  <c r="V3" i="42"/>
  <c r="L27" i="41"/>
  <c r="U25" i="41"/>
  <c r="L22" i="41"/>
  <c r="U21" i="41"/>
  <c r="U18" i="41"/>
  <c r="L17" i="41"/>
  <c r="U14" i="41"/>
  <c r="L12" i="41"/>
  <c r="N11" i="41"/>
  <c r="L7" i="41"/>
  <c r="V3" i="41"/>
  <c r="P119" i="40"/>
  <c r="O119" i="40"/>
  <c r="N119" i="40"/>
  <c r="M119" i="40"/>
  <c r="L119" i="40"/>
  <c r="K119" i="40"/>
  <c r="J119" i="40"/>
  <c r="H119" i="40"/>
  <c r="G119" i="40"/>
  <c r="P118" i="40"/>
  <c r="O118" i="40"/>
  <c r="N118" i="40"/>
  <c r="M118" i="40"/>
  <c r="L118" i="40"/>
  <c r="K118" i="40"/>
  <c r="J118" i="40"/>
  <c r="H118" i="40"/>
  <c r="G118" i="40"/>
  <c r="P117" i="40"/>
  <c r="O117" i="40"/>
  <c r="N117" i="40"/>
  <c r="M117" i="40"/>
  <c r="L117" i="40"/>
  <c r="K117" i="40"/>
  <c r="J117" i="40"/>
  <c r="H117" i="40"/>
  <c r="G117" i="40"/>
  <c r="P116" i="40"/>
  <c r="O116" i="40"/>
  <c r="N116" i="40"/>
  <c r="M116" i="40"/>
  <c r="L116" i="40"/>
  <c r="K116" i="40"/>
  <c r="J116" i="40"/>
  <c r="H116" i="40"/>
  <c r="G116" i="40"/>
  <c r="P115" i="40"/>
  <c r="O115" i="40"/>
  <c r="N115" i="40"/>
  <c r="M115" i="40"/>
  <c r="L115" i="40"/>
  <c r="K115" i="40"/>
  <c r="J115" i="40"/>
  <c r="H115" i="40"/>
  <c r="G115" i="40"/>
  <c r="P114" i="40"/>
  <c r="O114" i="40"/>
  <c r="N114" i="40"/>
  <c r="M114" i="40"/>
  <c r="L114" i="40"/>
  <c r="K114" i="40"/>
  <c r="J114" i="40"/>
  <c r="H114" i="40"/>
  <c r="G114" i="40"/>
  <c r="P113" i="40"/>
  <c r="O113" i="40"/>
  <c r="N113" i="40"/>
  <c r="M113" i="40"/>
  <c r="L113" i="40"/>
  <c r="K113" i="40"/>
  <c r="J113" i="40"/>
  <c r="H113" i="40"/>
  <c r="G113" i="40"/>
  <c r="P112" i="40"/>
  <c r="O112" i="40"/>
  <c r="N112" i="40"/>
  <c r="M112" i="40"/>
  <c r="L112" i="40"/>
  <c r="K112" i="40"/>
  <c r="J112" i="40"/>
  <c r="H112" i="40"/>
  <c r="G112" i="40"/>
  <c r="P111" i="40"/>
  <c r="O111" i="40"/>
  <c r="N111" i="40"/>
  <c r="M111" i="40"/>
  <c r="L111" i="40"/>
  <c r="K111" i="40"/>
  <c r="J111" i="40"/>
  <c r="H111" i="40"/>
  <c r="G111" i="40"/>
  <c r="P110" i="40"/>
  <c r="O110" i="40"/>
  <c r="N110" i="40"/>
  <c r="M110" i="40"/>
  <c r="L110" i="40"/>
  <c r="K110" i="40"/>
  <c r="J110" i="40"/>
  <c r="H110" i="40"/>
  <c r="G110" i="40"/>
  <c r="P109" i="40"/>
  <c r="O109" i="40"/>
  <c r="N109" i="40"/>
  <c r="M109" i="40"/>
  <c r="L109" i="40"/>
  <c r="K109" i="40"/>
  <c r="J109" i="40"/>
  <c r="H109" i="40"/>
  <c r="G109" i="40"/>
  <c r="P108" i="40"/>
  <c r="O108" i="40"/>
  <c r="N108" i="40"/>
  <c r="M108" i="40"/>
  <c r="L108" i="40"/>
  <c r="K108" i="40"/>
  <c r="J108" i="40"/>
  <c r="H108" i="40"/>
  <c r="G108" i="40"/>
  <c r="P107" i="40"/>
  <c r="O107" i="40"/>
  <c r="N107" i="40"/>
  <c r="M107" i="40"/>
  <c r="L107" i="40"/>
  <c r="K107" i="40"/>
  <c r="J107" i="40"/>
  <c r="H107" i="40"/>
  <c r="G107" i="40"/>
  <c r="P106" i="40"/>
  <c r="O106" i="40"/>
  <c r="N106" i="40"/>
  <c r="M106" i="40"/>
  <c r="L106" i="40"/>
  <c r="K106" i="40"/>
  <c r="J106" i="40"/>
  <c r="H106" i="40"/>
  <c r="G106" i="40"/>
  <c r="P105" i="40"/>
  <c r="O105" i="40"/>
  <c r="N105" i="40"/>
  <c r="M105" i="40"/>
  <c r="L105" i="40"/>
  <c r="K105" i="40"/>
  <c r="J105" i="40"/>
  <c r="H105" i="40"/>
  <c r="G105" i="40"/>
  <c r="P104" i="40"/>
  <c r="O104" i="40"/>
  <c r="N104" i="40"/>
  <c r="M104" i="40"/>
  <c r="L104" i="40"/>
  <c r="K104" i="40"/>
  <c r="J104" i="40"/>
  <c r="H104" i="40"/>
  <c r="G104" i="40"/>
  <c r="P103" i="40"/>
  <c r="O103" i="40"/>
  <c r="N103" i="40"/>
  <c r="M103" i="40"/>
  <c r="L103" i="40"/>
  <c r="K103" i="40"/>
  <c r="J103" i="40"/>
  <c r="H103" i="40"/>
  <c r="G103" i="40"/>
  <c r="P102" i="40"/>
  <c r="O102" i="40"/>
  <c r="N102" i="40"/>
  <c r="M102" i="40"/>
  <c r="L102" i="40"/>
  <c r="K102" i="40"/>
  <c r="J102" i="40"/>
  <c r="H102" i="40"/>
  <c r="G102" i="40"/>
  <c r="P101" i="40"/>
  <c r="O101" i="40"/>
  <c r="N101" i="40"/>
  <c r="M101" i="40"/>
  <c r="L101" i="40"/>
  <c r="K101" i="40"/>
  <c r="J101" i="40"/>
  <c r="H101" i="40"/>
  <c r="G101" i="40"/>
  <c r="P100" i="40"/>
  <c r="O100" i="40"/>
  <c r="N100" i="40"/>
  <c r="M100" i="40"/>
  <c r="L100" i="40"/>
  <c r="K100" i="40"/>
  <c r="J100" i="40"/>
  <c r="H100" i="40"/>
  <c r="G100" i="40"/>
  <c r="P99" i="40"/>
  <c r="O99" i="40"/>
  <c r="N99" i="40"/>
  <c r="M99" i="40"/>
  <c r="L99" i="40"/>
  <c r="K99" i="40"/>
  <c r="J99" i="40"/>
  <c r="H99" i="40"/>
  <c r="G99" i="40"/>
  <c r="P98" i="40"/>
  <c r="O98" i="40"/>
  <c r="N98" i="40"/>
  <c r="M98" i="40"/>
  <c r="L98" i="40"/>
  <c r="K98" i="40"/>
  <c r="J98" i="40"/>
  <c r="H98" i="40"/>
  <c r="G98" i="40"/>
  <c r="P97" i="40"/>
  <c r="O97" i="40"/>
  <c r="N97" i="40"/>
  <c r="M97" i="40"/>
  <c r="L97" i="40"/>
  <c r="K97" i="40"/>
  <c r="J97" i="40"/>
  <c r="H97" i="40"/>
  <c r="G97" i="40"/>
  <c r="P96" i="40"/>
  <c r="O96" i="40"/>
  <c r="N96" i="40"/>
  <c r="M96" i="40"/>
  <c r="L96" i="40"/>
  <c r="K96" i="40"/>
  <c r="J96" i="40"/>
  <c r="H96" i="40"/>
  <c r="G96" i="40"/>
  <c r="P95" i="40"/>
  <c r="O95" i="40"/>
  <c r="N95" i="40"/>
  <c r="M95" i="40"/>
  <c r="L95" i="40"/>
  <c r="K95" i="40"/>
  <c r="J95" i="40"/>
  <c r="H95" i="40"/>
  <c r="G95" i="40"/>
  <c r="P94" i="40"/>
  <c r="O94" i="40"/>
  <c r="N94" i="40"/>
  <c r="M94" i="40"/>
  <c r="L94" i="40"/>
  <c r="K94" i="40"/>
  <c r="J94" i="40"/>
  <c r="H94" i="40"/>
  <c r="G94" i="40"/>
  <c r="A94" i="40"/>
  <c r="A95" i="40" s="1"/>
  <c r="A96" i="40" s="1"/>
  <c r="A97" i="40" s="1"/>
  <c r="A98" i="40" s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18" i="40" s="1"/>
  <c r="A119" i="40" s="1"/>
  <c r="P93" i="40"/>
  <c r="O93" i="40"/>
  <c r="N93" i="40"/>
  <c r="M93" i="40"/>
  <c r="L93" i="40"/>
  <c r="K93" i="40"/>
  <c r="J93" i="40"/>
  <c r="H93" i="40"/>
  <c r="G93" i="40"/>
  <c r="F92" i="40"/>
  <c r="E92" i="40"/>
  <c r="D92" i="40"/>
  <c r="C92" i="40"/>
  <c r="P90" i="40"/>
  <c r="O90" i="40"/>
  <c r="N90" i="40"/>
  <c r="M90" i="40"/>
  <c r="L90" i="40"/>
  <c r="K90" i="40"/>
  <c r="J90" i="40"/>
  <c r="H90" i="40"/>
  <c r="G90" i="40"/>
  <c r="P89" i="40"/>
  <c r="O89" i="40"/>
  <c r="N89" i="40"/>
  <c r="M89" i="40"/>
  <c r="L89" i="40"/>
  <c r="K89" i="40"/>
  <c r="J89" i="40"/>
  <c r="H89" i="40"/>
  <c r="G89" i="40"/>
  <c r="P88" i="40"/>
  <c r="O88" i="40"/>
  <c r="N88" i="40"/>
  <c r="M88" i="40"/>
  <c r="L88" i="40"/>
  <c r="K88" i="40"/>
  <c r="J88" i="40"/>
  <c r="H88" i="40"/>
  <c r="G88" i="40"/>
  <c r="P87" i="40"/>
  <c r="O87" i="40"/>
  <c r="N87" i="40"/>
  <c r="M87" i="40"/>
  <c r="L87" i="40"/>
  <c r="K87" i="40"/>
  <c r="J87" i="40"/>
  <c r="H87" i="40"/>
  <c r="G87" i="40"/>
  <c r="P86" i="40"/>
  <c r="O86" i="40"/>
  <c r="N86" i="40"/>
  <c r="M86" i="40"/>
  <c r="L86" i="40"/>
  <c r="K86" i="40"/>
  <c r="J86" i="40"/>
  <c r="H86" i="40"/>
  <c r="G86" i="40"/>
  <c r="P85" i="40"/>
  <c r="O85" i="40"/>
  <c r="N85" i="40"/>
  <c r="M85" i="40"/>
  <c r="L85" i="40"/>
  <c r="K85" i="40"/>
  <c r="J85" i="40"/>
  <c r="H85" i="40"/>
  <c r="G85" i="40"/>
  <c r="P84" i="40"/>
  <c r="O84" i="40"/>
  <c r="N84" i="40"/>
  <c r="M84" i="40"/>
  <c r="L84" i="40"/>
  <c r="K84" i="40"/>
  <c r="J84" i="40"/>
  <c r="H84" i="40"/>
  <c r="G84" i="40"/>
  <c r="P83" i="40"/>
  <c r="O83" i="40"/>
  <c r="N83" i="40"/>
  <c r="M83" i="40"/>
  <c r="L83" i="40"/>
  <c r="K83" i="40"/>
  <c r="J83" i="40"/>
  <c r="H83" i="40"/>
  <c r="G83" i="40"/>
  <c r="P82" i="40"/>
  <c r="O82" i="40"/>
  <c r="N82" i="40"/>
  <c r="M82" i="40"/>
  <c r="L82" i="40"/>
  <c r="K82" i="40"/>
  <c r="J82" i="40"/>
  <c r="H82" i="40"/>
  <c r="G82" i="40"/>
  <c r="P81" i="40"/>
  <c r="O81" i="40"/>
  <c r="N81" i="40"/>
  <c r="M81" i="40"/>
  <c r="L81" i="40"/>
  <c r="K81" i="40"/>
  <c r="J81" i="40"/>
  <c r="H81" i="40"/>
  <c r="G81" i="40"/>
  <c r="P80" i="40"/>
  <c r="O80" i="40"/>
  <c r="N80" i="40"/>
  <c r="M80" i="40"/>
  <c r="L80" i="40"/>
  <c r="K80" i="40"/>
  <c r="J80" i="40"/>
  <c r="H80" i="40"/>
  <c r="G80" i="40"/>
  <c r="P79" i="40"/>
  <c r="O79" i="40"/>
  <c r="N79" i="40"/>
  <c r="M79" i="40"/>
  <c r="L79" i="40"/>
  <c r="K79" i="40"/>
  <c r="J79" i="40"/>
  <c r="H79" i="40"/>
  <c r="G79" i="40"/>
  <c r="P78" i="40"/>
  <c r="O78" i="40"/>
  <c r="N78" i="40"/>
  <c r="M78" i="40"/>
  <c r="L78" i="40"/>
  <c r="K78" i="40"/>
  <c r="J78" i="40"/>
  <c r="H78" i="40"/>
  <c r="G78" i="40"/>
  <c r="P77" i="40"/>
  <c r="O77" i="40"/>
  <c r="N77" i="40"/>
  <c r="M77" i="40"/>
  <c r="L77" i="40"/>
  <c r="K77" i="40"/>
  <c r="J77" i="40"/>
  <c r="H77" i="40"/>
  <c r="G77" i="40"/>
  <c r="P76" i="40"/>
  <c r="O76" i="40"/>
  <c r="N76" i="40"/>
  <c r="M76" i="40"/>
  <c r="L76" i="40"/>
  <c r="K76" i="40"/>
  <c r="J76" i="40"/>
  <c r="H76" i="40"/>
  <c r="G76" i="40"/>
  <c r="P75" i="40"/>
  <c r="O75" i="40"/>
  <c r="N75" i="40"/>
  <c r="M75" i="40"/>
  <c r="L75" i="40"/>
  <c r="K75" i="40"/>
  <c r="J75" i="40"/>
  <c r="H75" i="40"/>
  <c r="G75" i="40"/>
  <c r="P74" i="40"/>
  <c r="O74" i="40"/>
  <c r="N74" i="40"/>
  <c r="M74" i="40"/>
  <c r="L74" i="40"/>
  <c r="K74" i="40"/>
  <c r="J74" i="40"/>
  <c r="H74" i="40"/>
  <c r="G74" i="40"/>
  <c r="P73" i="40"/>
  <c r="O73" i="40"/>
  <c r="N73" i="40"/>
  <c r="M73" i="40"/>
  <c r="L73" i="40"/>
  <c r="K73" i="40"/>
  <c r="J73" i="40"/>
  <c r="H73" i="40"/>
  <c r="G73" i="40"/>
  <c r="P72" i="40"/>
  <c r="O72" i="40"/>
  <c r="N72" i="40"/>
  <c r="M72" i="40"/>
  <c r="L72" i="40"/>
  <c r="K72" i="40"/>
  <c r="J72" i="40"/>
  <c r="H72" i="40"/>
  <c r="G72" i="40"/>
  <c r="P71" i="40"/>
  <c r="O71" i="40"/>
  <c r="N71" i="40"/>
  <c r="M71" i="40"/>
  <c r="L71" i="40"/>
  <c r="K71" i="40"/>
  <c r="J71" i="40"/>
  <c r="H71" i="40"/>
  <c r="G71" i="40"/>
  <c r="P70" i="40"/>
  <c r="O70" i="40"/>
  <c r="N70" i="40"/>
  <c r="M70" i="40"/>
  <c r="L70" i="40"/>
  <c r="K70" i="40"/>
  <c r="J70" i="40"/>
  <c r="H70" i="40"/>
  <c r="G70" i="40"/>
  <c r="P69" i="40"/>
  <c r="O69" i="40"/>
  <c r="N69" i="40"/>
  <c r="M69" i="40"/>
  <c r="L69" i="40"/>
  <c r="K69" i="40"/>
  <c r="J69" i="40"/>
  <c r="H69" i="40"/>
  <c r="G69" i="40"/>
  <c r="P68" i="40"/>
  <c r="O68" i="40"/>
  <c r="N68" i="40"/>
  <c r="M68" i="40"/>
  <c r="L68" i="40"/>
  <c r="K68" i="40"/>
  <c r="J68" i="40"/>
  <c r="H68" i="40"/>
  <c r="G68" i="40"/>
  <c r="P67" i="40"/>
  <c r="O67" i="40"/>
  <c r="N67" i="40"/>
  <c r="M67" i="40"/>
  <c r="L67" i="40"/>
  <c r="K67" i="40"/>
  <c r="J67" i="40"/>
  <c r="H67" i="40"/>
  <c r="G67" i="40"/>
  <c r="P66" i="40"/>
  <c r="O66" i="40"/>
  <c r="N66" i="40"/>
  <c r="M66" i="40"/>
  <c r="L66" i="40"/>
  <c r="K66" i="40"/>
  <c r="J66" i="40"/>
  <c r="H66" i="40"/>
  <c r="G66" i="40"/>
  <c r="P65" i="40"/>
  <c r="O65" i="40"/>
  <c r="N65" i="40"/>
  <c r="M65" i="40"/>
  <c r="L65" i="40"/>
  <c r="K65" i="40"/>
  <c r="J65" i="40"/>
  <c r="H65" i="40"/>
  <c r="G65" i="40"/>
  <c r="A65" i="40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P64" i="40"/>
  <c r="O64" i="40"/>
  <c r="N64" i="40"/>
  <c r="M64" i="40"/>
  <c r="L64" i="40"/>
  <c r="K64" i="40"/>
  <c r="J64" i="40"/>
  <c r="H64" i="40"/>
  <c r="G64" i="40"/>
  <c r="F63" i="40"/>
  <c r="E63" i="40"/>
  <c r="D63" i="40"/>
  <c r="C63" i="40"/>
  <c r="P61" i="40"/>
  <c r="O61" i="40"/>
  <c r="N61" i="40"/>
  <c r="M61" i="40"/>
  <c r="L61" i="40"/>
  <c r="K61" i="40"/>
  <c r="J61" i="40"/>
  <c r="H61" i="40"/>
  <c r="G61" i="40"/>
  <c r="P60" i="40"/>
  <c r="O60" i="40"/>
  <c r="N60" i="40"/>
  <c r="M60" i="40"/>
  <c r="L60" i="40"/>
  <c r="K60" i="40"/>
  <c r="J60" i="40"/>
  <c r="H60" i="40"/>
  <c r="G60" i="40"/>
  <c r="P59" i="40"/>
  <c r="O59" i="40"/>
  <c r="N59" i="40"/>
  <c r="M59" i="40"/>
  <c r="L59" i="40"/>
  <c r="K59" i="40"/>
  <c r="J59" i="40"/>
  <c r="H59" i="40"/>
  <c r="G59" i="40"/>
  <c r="P58" i="40"/>
  <c r="O58" i="40"/>
  <c r="N58" i="40"/>
  <c r="M58" i="40"/>
  <c r="L58" i="40"/>
  <c r="K58" i="40"/>
  <c r="J58" i="40"/>
  <c r="H58" i="40"/>
  <c r="G58" i="40"/>
  <c r="P57" i="40"/>
  <c r="O57" i="40"/>
  <c r="N57" i="40"/>
  <c r="M57" i="40"/>
  <c r="L57" i="40"/>
  <c r="K57" i="40"/>
  <c r="J57" i="40"/>
  <c r="H57" i="40"/>
  <c r="G57" i="40"/>
  <c r="P56" i="40"/>
  <c r="O56" i="40"/>
  <c r="N56" i="40"/>
  <c r="M56" i="40"/>
  <c r="L56" i="40"/>
  <c r="K56" i="40"/>
  <c r="J56" i="40"/>
  <c r="H56" i="40"/>
  <c r="G56" i="40"/>
  <c r="P55" i="40"/>
  <c r="O55" i="40"/>
  <c r="N55" i="40"/>
  <c r="M55" i="40"/>
  <c r="L55" i="40"/>
  <c r="K55" i="40"/>
  <c r="J55" i="40"/>
  <c r="H55" i="40"/>
  <c r="G55" i="40"/>
  <c r="P54" i="40"/>
  <c r="O54" i="40"/>
  <c r="M54" i="40"/>
  <c r="L54" i="40"/>
  <c r="K54" i="40"/>
  <c r="J54" i="40"/>
  <c r="N54" i="40" s="1"/>
  <c r="H54" i="40"/>
  <c r="G54" i="40"/>
  <c r="P53" i="40"/>
  <c r="O53" i="40"/>
  <c r="M53" i="40"/>
  <c r="L53" i="40"/>
  <c r="K53" i="40"/>
  <c r="J53" i="40"/>
  <c r="N53" i="40" s="1"/>
  <c r="H53" i="40"/>
  <c r="G53" i="40"/>
  <c r="P52" i="40"/>
  <c r="O52" i="40"/>
  <c r="M52" i="40"/>
  <c r="L52" i="40"/>
  <c r="K52" i="40"/>
  <c r="J52" i="40"/>
  <c r="N52" i="40" s="1"/>
  <c r="H52" i="40"/>
  <c r="G52" i="40"/>
  <c r="P51" i="40"/>
  <c r="O51" i="40"/>
  <c r="M51" i="40"/>
  <c r="L51" i="40"/>
  <c r="K51" i="40"/>
  <c r="J51" i="40"/>
  <c r="N51" i="40" s="1"/>
  <c r="H51" i="40"/>
  <c r="G51" i="40"/>
  <c r="P50" i="40"/>
  <c r="O50" i="40"/>
  <c r="M50" i="40"/>
  <c r="L50" i="40"/>
  <c r="K50" i="40"/>
  <c r="J50" i="40"/>
  <c r="N50" i="40" s="1"/>
  <c r="H50" i="40"/>
  <c r="G50" i="40"/>
  <c r="P49" i="40"/>
  <c r="O49" i="40"/>
  <c r="M49" i="40"/>
  <c r="L49" i="40"/>
  <c r="K49" i="40"/>
  <c r="J49" i="40"/>
  <c r="N49" i="40" s="1"/>
  <c r="H49" i="40"/>
  <c r="G49" i="40"/>
  <c r="P48" i="40"/>
  <c r="O48" i="40"/>
  <c r="M48" i="40"/>
  <c r="L48" i="40"/>
  <c r="K48" i="40"/>
  <c r="J48" i="40"/>
  <c r="N48" i="40" s="1"/>
  <c r="H48" i="40"/>
  <c r="G48" i="40"/>
  <c r="P47" i="40"/>
  <c r="O47" i="40"/>
  <c r="M47" i="40"/>
  <c r="L47" i="40"/>
  <c r="K47" i="40"/>
  <c r="J47" i="40"/>
  <c r="N47" i="40" s="1"/>
  <c r="H47" i="40"/>
  <c r="G47" i="40"/>
  <c r="P46" i="40"/>
  <c r="O46" i="40"/>
  <c r="M46" i="40"/>
  <c r="L46" i="40"/>
  <c r="K46" i="40"/>
  <c r="J46" i="40"/>
  <c r="N46" i="40" s="1"/>
  <c r="H46" i="40"/>
  <c r="G46" i="40"/>
  <c r="P45" i="40"/>
  <c r="O45" i="40"/>
  <c r="M45" i="40"/>
  <c r="L45" i="40"/>
  <c r="K45" i="40"/>
  <c r="J45" i="40"/>
  <c r="N45" i="40" s="1"/>
  <c r="H45" i="40"/>
  <c r="G45" i="40"/>
  <c r="P44" i="40"/>
  <c r="O44" i="40"/>
  <c r="M44" i="40"/>
  <c r="L44" i="40"/>
  <c r="K44" i="40"/>
  <c r="J44" i="40"/>
  <c r="N44" i="40" s="1"/>
  <c r="H44" i="40"/>
  <c r="G44" i="40"/>
  <c r="P43" i="40"/>
  <c r="O43" i="40"/>
  <c r="M43" i="40"/>
  <c r="L43" i="40"/>
  <c r="K43" i="40"/>
  <c r="J43" i="40"/>
  <c r="N43" i="40" s="1"/>
  <c r="H43" i="40"/>
  <c r="G43" i="40"/>
  <c r="P42" i="40"/>
  <c r="O42" i="40"/>
  <c r="M42" i="40"/>
  <c r="L42" i="40"/>
  <c r="K42" i="40"/>
  <c r="J42" i="40"/>
  <c r="N42" i="40" s="1"/>
  <c r="H42" i="40"/>
  <c r="G42" i="40"/>
  <c r="P41" i="40"/>
  <c r="O41" i="40"/>
  <c r="M41" i="40"/>
  <c r="L41" i="40"/>
  <c r="K41" i="40"/>
  <c r="J41" i="40"/>
  <c r="N41" i="40" s="1"/>
  <c r="H41" i="40"/>
  <c r="G41" i="40"/>
  <c r="P40" i="40"/>
  <c r="O40" i="40"/>
  <c r="M40" i="40"/>
  <c r="L40" i="40"/>
  <c r="K40" i="40"/>
  <c r="J40" i="40"/>
  <c r="N40" i="40" s="1"/>
  <c r="H40" i="40"/>
  <c r="G40" i="40"/>
  <c r="P39" i="40"/>
  <c r="O39" i="40"/>
  <c r="M39" i="40"/>
  <c r="L39" i="40"/>
  <c r="K39" i="40"/>
  <c r="J39" i="40"/>
  <c r="N39" i="40" s="1"/>
  <c r="H39" i="40"/>
  <c r="G39" i="40"/>
  <c r="P38" i="40"/>
  <c r="O38" i="40"/>
  <c r="M38" i="40"/>
  <c r="L38" i="40"/>
  <c r="K38" i="40"/>
  <c r="J38" i="40"/>
  <c r="N38" i="40" s="1"/>
  <c r="H38" i="40"/>
  <c r="G38" i="40"/>
  <c r="P37" i="40"/>
  <c r="O37" i="40"/>
  <c r="M37" i="40"/>
  <c r="L37" i="40"/>
  <c r="K37" i="40"/>
  <c r="J37" i="40"/>
  <c r="N37" i="40" s="1"/>
  <c r="H37" i="40"/>
  <c r="G37" i="40"/>
  <c r="P36" i="40"/>
  <c r="O36" i="40"/>
  <c r="M36" i="40"/>
  <c r="L36" i="40"/>
  <c r="K36" i="40"/>
  <c r="J36" i="40"/>
  <c r="N36" i="40" s="1"/>
  <c r="H36" i="40"/>
  <c r="G36" i="40"/>
  <c r="A36" i="40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P35" i="40"/>
  <c r="O35" i="40"/>
  <c r="M35" i="40"/>
  <c r="L35" i="40"/>
  <c r="K35" i="40"/>
  <c r="J35" i="40"/>
  <c r="N35" i="40" s="1"/>
  <c r="H35" i="40"/>
  <c r="G35" i="40"/>
  <c r="F34" i="40"/>
  <c r="C120" i="40" s="1"/>
  <c r="E34" i="40"/>
  <c r="D34" i="40"/>
  <c r="C34" i="40"/>
  <c r="P32" i="40"/>
  <c r="O32" i="40"/>
  <c r="M32" i="40"/>
  <c r="L32" i="40"/>
  <c r="K32" i="40"/>
  <c r="J32" i="40"/>
  <c r="N32" i="40" s="1"/>
  <c r="H32" i="40"/>
  <c r="G32" i="40"/>
  <c r="P31" i="40"/>
  <c r="O31" i="40"/>
  <c r="M31" i="40"/>
  <c r="L31" i="40"/>
  <c r="K31" i="40"/>
  <c r="J31" i="40"/>
  <c r="N31" i="40" s="1"/>
  <c r="H31" i="40"/>
  <c r="G31" i="40"/>
  <c r="P30" i="40"/>
  <c r="O30" i="40"/>
  <c r="M30" i="40"/>
  <c r="L30" i="40"/>
  <c r="K30" i="40"/>
  <c r="J30" i="40"/>
  <c r="N30" i="40" s="1"/>
  <c r="H30" i="40"/>
  <c r="G30" i="40"/>
  <c r="P29" i="40"/>
  <c r="O29" i="40"/>
  <c r="M29" i="40"/>
  <c r="L29" i="40"/>
  <c r="K29" i="40"/>
  <c r="J29" i="40"/>
  <c r="N29" i="40" s="1"/>
  <c r="H29" i="40"/>
  <c r="G29" i="40"/>
  <c r="P28" i="40"/>
  <c r="O28" i="40"/>
  <c r="M28" i="40"/>
  <c r="L28" i="40"/>
  <c r="K28" i="40"/>
  <c r="J28" i="40"/>
  <c r="N28" i="40" s="1"/>
  <c r="H28" i="40"/>
  <c r="G28" i="40"/>
  <c r="P27" i="40"/>
  <c r="O27" i="40"/>
  <c r="M27" i="40"/>
  <c r="L27" i="40"/>
  <c r="K27" i="40"/>
  <c r="J27" i="40"/>
  <c r="N27" i="40" s="1"/>
  <c r="H27" i="40"/>
  <c r="G27" i="40"/>
  <c r="P26" i="40"/>
  <c r="O26" i="40"/>
  <c r="M26" i="40"/>
  <c r="L26" i="40"/>
  <c r="K26" i="40"/>
  <c r="J26" i="40"/>
  <c r="N26" i="40" s="1"/>
  <c r="H26" i="40"/>
  <c r="P25" i="40"/>
  <c r="O25" i="40"/>
  <c r="M25" i="40"/>
  <c r="L25" i="40"/>
  <c r="K25" i="40"/>
  <c r="J25" i="40"/>
  <c r="N25" i="40" s="1"/>
  <c r="H25" i="40"/>
  <c r="P24" i="40"/>
  <c r="O24" i="40"/>
  <c r="M24" i="40"/>
  <c r="L24" i="40"/>
  <c r="K24" i="40"/>
  <c r="J24" i="40"/>
  <c r="N24" i="40" s="1"/>
  <c r="H24" i="40"/>
  <c r="G24" i="40"/>
  <c r="P23" i="40"/>
  <c r="O23" i="40"/>
  <c r="M23" i="40"/>
  <c r="L23" i="40"/>
  <c r="K23" i="40"/>
  <c r="J23" i="40"/>
  <c r="N23" i="40" s="1"/>
  <c r="H23" i="40"/>
  <c r="G23" i="40"/>
  <c r="P22" i="40"/>
  <c r="O22" i="40"/>
  <c r="M22" i="40"/>
  <c r="L22" i="40"/>
  <c r="K22" i="40"/>
  <c r="J22" i="40"/>
  <c r="N22" i="40" s="1"/>
  <c r="H22" i="40"/>
  <c r="G22" i="40"/>
  <c r="P21" i="40"/>
  <c r="O21" i="40"/>
  <c r="M21" i="40"/>
  <c r="L21" i="40"/>
  <c r="K21" i="40"/>
  <c r="J21" i="40"/>
  <c r="N21" i="40" s="1"/>
  <c r="H21" i="40"/>
  <c r="G21" i="40"/>
  <c r="P20" i="40"/>
  <c r="O20" i="40"/>
  <c r="M20" i="40"/>
  <c r="L20" i="40"/>
  <c r="K20" i="40"/>
  <c r="J20" i="40"/>
  <c r="N20" i="40" s="1"/>
  <c r="H20" i="40"/>
  <c r="G20" i="40"/>
  <c r="P19" i="40"/>
  <c r="O19" i="40"/>
  <c r="M19" i="40"/>
  <c r="L19" i="40"/>
  <c r="K19" i="40"/>
  <c r="J19" i="40"/>
  <c r="N19" i="40" s="1"/>
  <c r="H19" i="40"/>
  <c r="G19" i="40"/>
  <c r="P18" i="40"/>
  <c r="O18" i="40"/>
  <c r="M18" i="40"/>
  <c r="L18" i="40"/>
  <c r="K18" i="40"/>
  <c r="J18" i="40"/>
  <c r="N18" i="40" s="1"/>
  <c r="H18" i="40"/>
  <c r="G18" i="40"/>
  <c r="P17" i="40"/>
  <c r="O17" i="40"/>
  <c r="M17" i="40"/>
  <c r="L17" i="40"/>
  <c r="K17" i="40"/>
  <c r="J17" i="40"/>
  <c r="N17" i="40" s="1"/>
  <c r="H17" i="40"/>
  <c r="G17" i="40"/>
  <c r="P16" i="40"/>
  <c r="O16" i="40"/>
  <c r="M16" i="40"/>
  <c r="L16" i="40"/>
  <c r="K16" i="40"/>
  <c r="J16" i="40"/>
  <c r="N16" i="40" s="1"/>
  <c r="H16" i="40"/>
  <c r="G16" i="40"/>
  <c r="P15" i="40"/>
  <c r="O15" i="40"/>
  <c r="M15" i="40"/>
  <c r="L15" i="40"/>
  <c r="K15" i="40"/>
  <c r="J15" i="40"/>
  <c r="N15" i="40" s="1"/>
  <c r="H15" i="40"/>
  <c r="G15" i="40"/>
  <c r="P14" i="40"/>
  <c r="O14" i="40"/>
  <c r="M14" i="40"/>
  <c r="L14" i="40"/>
  <c r="K14" i="40"/>
  <c r="J14" i="40"/>
  <c r="N14" i="40" s="1"/>
  <c r="H14" i="40"/>
  <c r="G14" i="40"/>
  <c r="P13" i="40"/>
  <c r="O13" i="40"/>
  <c r="M13" i="40"/>
  <c r="L13" i="40"/>
  <c r="K13" i="40"/>
  <c r="J13" i="40"/>
  <c r="N13" i="40" s="1"/>
  <c r="H13" i="40"/>
  <c r="G13" i="40"/>
  <c r="P12" i="40"/>
  <c r="O12" i="40"/>
  <c r="M12" i="40"/>
  <c r="L12" i="40"/>
  <c r="K12" i="40"/>
  <c r="J12" i="40"/>
  <c r="N12" i="40" s="1"/>
  <c r="H12" i="40"/>
  <c r="G12" i="40"/>
  <c r="P11" i="40"/>
  <c r="O11" i="40"/>
  <c r="M11" i="40"/>
  <c r="L11" i="40"/>
  <c r="K11" i="40"/>
  <c r="J11" i="40"/>
  <c r="N11" i="40" s="1"/>
  <c r="H11" i="40"/>
  <c r="G11" i="40"/>
  <c r="P10" i="40"/>
  <c r="O10" i="40"/>
  <c r="M10" i="40"/>
  <c r="L10" i="40"/>
  <c r="K10" i="40"/>
  <c r="J10" i="40"/>
  <c r="N10" i="40" s="1"/>
  <c r="H10" i="40"/>
  <c r="G10" i="40"/>
  <c r="A10" i="40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P9" i="40"/>
  <c r="O9" i="40"/>
  <c r="M9" i="40"/>
  <c r="L9" i="40"/>
  <c r="K9" i="40"/>
  <c r="J9" i="40"/>
  <c r="N9" i="40" s="1"/>
  <c r="H9" i="40"/>
  <c r="G9" i="40"/>
  <c r="A7" i="40"/>
  <c r="B7" i="40" s="1"/>
  <c r="I2" i="40"/>
  <c r="E2" i="40" s="1"/>
  <c r="G2" i="40"/>
  <c r="D2" i="40"/>
  <c r="M1" i="40"/>
  <c r="C121" i="40" l="1"/>
  <c r="H120" i="40"/>
  <c r="A91" i="40"/>
  <c r="P91" i="40" s="1"/>
  <c r="A62" i="40"/>
  <c r="P62" i="40" s="1"/>
  <c r="A33" i="40"/>
  <c r="P33" i="40" s="1"/>
  <c r="B33" i="40"/>
  <c r="P7" i="40"/>
  <c r="B62" i="40"/>
  <c r="B91" i="40"/>
  <c r="L27" i="39"/>
  <c r="U25" i="39"/>
  <c r="L22" i="39"/>
  <c r="U21" i="39"/>
  <c r="U18" i="39"/>
  <c r="L17" i="39"/>
  <c r="U14" i="39"/>
  <c r="L12" i="39"/>
  <c r="N11" i="39"/>
  <c r="L7" i="39"/>
  <c r="V3" i="39"/>
  <c r="N29" i="37" l="1"/>
  <c r="L29" i="37"/>
  <c r="J29" i="37"/>
  <c r="H29" i="37"/>
  <c r="F29" i="37"/>
  <c r="D29" i="37"/>
  <c r="B29" i="37"/>
  <c r="N26" i="37"/>
  <c r="L26" i="37"/>
  <c r="J26" i="37"/>
  <c r="H26" i="37"/>
  <c r="F26" i="37"/>
  <c r="D26" i="37"/>
  <c r="B26" i="37"/>
  <c r="N23" i="37"/>
  <c r="L23" i="37"/>
  <c r="J23" i="37"/>
  <c r="H23" i="37"/>
  <c r="F23" i="37"/>
  <c r="D23" i="37"/>
  <c r="B23" i="37"/>
  <c r="N20" i="37"/>
  <c r="L20" i="37"/>
  <c r="J20" i="37"/>
  <c r="H20" i="37"/>
  <c r="F20" i="37"/>
  <c r="D20" i="37"/>
  <c r="B20" i="37"/>
  <c r="K5" i="37"/>
  <c r="I5" i="37"/>
  <c r="G5" i="37"/>
  <c r="E5" i="37"/>
  <c r="C5" i="37"/>
  <c r="A5" i="37"/>
  <c r="N2" i="37"/>
  <c r="L2" i="37"/>
  <c r="J2" i="37"/>
  <c r="H2" i="37"/>
  <c r="F2" i="37"/>
  <c r="D2" i="37"/>
  <c r="B2" i="37"/>
  <c r="N29" i="36"/>
  <c r="N26" i="36"/>
  <c r="N23" i="36"/>
  <c r="N20" i="36"/>
  <c r="M5" i="36"/>
  <c r="N2" i="36"/>
  <c r="L29" i="36"/>
  <c r="L26" i="36"/>
  <c r="L23" i="36"/>
  <c r="L20" i="36"/>
  <c r="K5" i="36"/>
  <c r="L2" i="36"/>
  <c r="J29" i="36"/>
  <c r="H29" i="36"/>
  <c r="F29" i="36"/>
  <c r="D29" i="36"/>
  <c r="B29" i="36"/>
  <c r="J26" i="36"/>
  <c r="H26" i="36"/>
  <c r="F26" i="36"/>
  <c r="D26" i="36"/>
  <c r="B26" i="36"/>
  <c r="J23" i="36"/>
  <c r="H23" i="36"/>
  <c r="F23" i="36"/>
  <c r="D23" i="36"/>
  <c r="B23" i="36"/>
  <c r="J20" i="36"/>
  <c r="H20" i="36"/>
  <c r="F20" i="36"/>
  <c r="D20" i="36"/>
  <c r="B20" i="36"/>
  <c r="I5" i="36"/>
  <c r="G5" i="36"/>
  <c r="E5" i="36"/>
  <c r="C5" i="36"/>
  <c r="A5" i="36"/>
  <c r="J2" i="36"/>
  <c r="H2" i="36"/>
  <c r="F2" i="36"/>
  <c r="D2" i="36"/>
  <c r="B2" i="36"/>
  <c r="B29" i="35"/>
  <c r="D29" i="35"/>
  <c r="F29" i="35"/>
  <c r="H29" i="35"/>
  <c r="B2" i="35" l="1"/>
  <c r="D2" i="35"/>
  <c r="F2" i="35"/>
  <c r="H2" i="35"/>
  <c r="J2" i="35"/>
  <c r="J20" i="35"/>
  <c r="H20" i="35"/>
  <c r="J29" i="35"/>
  <c r="U25" i="22"/>
  <c r="B26" i="35"/>
  <c r="B23" i="35"/>
  <c r="B20" i="35"/>
  <c r="A5" i="35"/>
  <c r="D26" i="35"/>
  <c r="D23" i="35"/>
  <c r="D20" i="35"/>
  <c r="C5" i="35"/>
  <c r="F26" i="35"/>
  <c r="F23" i="35"/>
  <c r="F20" i="35"/>
  <c r="E5" i="35"/>
  <c r="H26" i="35"/>
  <c r="H23" i="35"/>
  <c r="G5" i="35"/>
  <c r="I5" i="35"/>
  <c r="V3" i="22"/>
  <c r="J23" i="35"/>
  <c r="J26" i="35"/>
  <c r="U18" i="22"/>
  <c r="U21" i="22"/>
  <c r="U14" i="22"/>
  <c r="L27" i="34" l="1"/>
  <c r="U25" i="34"/>
  <c r="L22" i="34"/>
  <c r="U21" i="34"/>
  <c r="U18" i="34"/>
  <c r="L17" i="34"/>
  <c r="U14" i="34"/>
  <c r="L12" i="34"/>
  <c r="N11" i="34"/>
  <c r="L7" i="34"/>
  <c r="V3" i="34"/>
  <c r="L27" i="33"/>
  <c r="U25" i="33"/>
  <c r="L22" i="33"/>
  <c r="U21" i="33"/>
  <c r="U18" i="33"/>
  <c r="L17" i="33"/>
  <c r="L12" i="33"/>
  <c r="N11" i="33"/>
  <c r="V3" i="33"/>
  <c r="L27" i="32"/>
  <c r="U25" i="32"/>
  <c r="L22" i="32"/>
  <c r="U21" i="32"/>
  <c r="U18" i="32"/>
  <c r="L17" i="32"/>
  <c r="U14" i="32"/>
  <c r="L12" i="32"/>
  <c r="N11" i="32"/>
  <c r="L7" i="32"/>
  <c r="V3" i="32"/>
  <c r="L27" i="31"/>
  <c r="U25" i="31"/>
  <c r="L22" i="31"/>
  <c r="U21" i="31"/>
  <c r="U18" i="31"/>
  <c r="L17" i="31"/>
  <c r="U14" i="31"/>
  <c r="L12" i="31"/>
  <c r="N11" i="31"/>
  <c r="L7" i="31"/>
  <c r="V3" i="31"/>
  <c r="L27" i="30"/>
  <c r="L22" i="30"/>
  <c r="L17" i="30"/>
  <c r="L12" i="30"/>
  <c r="L7" i="30"/>
  <c r="L27" i="29"/>
  <c r="U25" i="29"/>
  <c r="L22" i="29"/>
  <c r="U21" i="29"/>
  <c r="U18" i="29"/>
  <c r="L17" i="29"/>
  <c r="U14" i="29"/>
  <c r="L12" i="29"/>
  <c r="N11" i="29"/>
  <c r="L7" i="29"/>
  <c r="V3" i="29"/>
  <c r="A4" i="85" l="1"/>
  <c r="A4" i="86"/>
  <c r="A4" i="83"/>
  <c r="A4" i="84"/>
  <c r="A4" i="81"/>
  <c r="A4" i="82"/>
  <c r="A4" i="79"/>
  <c r="A4" i="80"/>
  <c r="A4" i="77"/>
  <c r="A4" i="78"/>
  <c r="A4" i="75"/>
  <c r="A4" i="76"/>
  <c r="A4" i="73"/>
  <c r="A4" i="74"/>
  <c r="A4" i="71"/>
  <c r="A4" i="72"/>
  <c r="A4" i="69"/>
  <c r="A4" i="70"/>
  <c r="A4" i="67"/>
  <c r="A4" i="68"/>
  <c r="A4" i="65"/>
  <c r="A4" i="66"/>
  <c r="A4" i="63"/>
  <c r="A4" i="64"/>
  <c r="A4" i="61"/>
  <c r="A4" i="62"/>
  <c r="A4" i="59"/>
  <c r="A4" i="60"/>
  <c r="A4" i="57"/>
  <c r="A4" i="58"/>
  <c r="A4" i="55"/>
  <c r="A4" i="56"/>
  <c r="A4" i="53"/>
  <c r="A4" i="54"/>
  <c r="A4" i="51"/>
  <c r="A4" i="52"/>
  <c r="A4" i="49"/>
  <c r="A4" i="50"/>
  <c r="A4" i="47"/>
  <c r="A4" i="45"/>
  <c r="A4" i="46"/>
  <c r="A4" i="43"/>
  <c r="A4" i="44"/>
  <c r="A4" i="41"/>
  <c r="A4" i="42"/>
  <c r="A7" i="38"/>
  <c r="A4" i="39"/>
  <c r="A3" i="22"/>
  <c r="A4" i="34"/>
  <c r="A4" i="30"/>
  <c r="A4" i="33"/>
  <c r="A4" i="32"/>
  <c r="A4" i="31"/>
  <c r="A4" i="29"/>
  <c r="L7" i="22"/>
  <c r="L12" i="22"/>
  <c r="L17" i="22"/>
  <c r="L27" i="22"/>
  <c r="L22" i="22"/>
  <c r="J9" i="13"/>
  <c r="C3" i="91" s="1"/>
  <c r="N11" i="22"/>
  <c r="U21" i="30" l="1"/>
  <c r="V3" i="30"/>
  <c r="U25" i="30"/>
  <c r="U18" i="30"/>
  <c r="U14" i="30"/>
  <c r="N11" i="30"/>
  <c r="P113" i="28" l="1"/>
  <c r="O113" i="28"/>
  <c r="N113" i="28"/>
  <c r="M113" i="28"/>
  <c r="L113" i="28"/>
  <c r="K113" i="28"/>
  <c r="J113" i="28"/>
  <c r="H113" i="28"/>
  <c r="P112" i="28"/>
  <c r="O112" i="28"/>
  <c r="N112" i="28"/>
  <c r="M112" i="28"/>
  <c r="L112" i="28"/>
  <c r="K112" i="28"/>
  <c r="J112" i="28"/>
  <c r="H112" i="28"/>
  <c r="P111" i="28"/>
  <c r="O111" i="28"/>
  <c r="N111" i="28"/>
  <c r="M111" i="28"/>
  <c r="L111" i="28"/>
  <c r="K111" i="28"/>
  <c r="J111" i="28"/>
  <c r="H111" i="28"/>
  <c r="P110" i="28"/>
  <c r="O110" i="28"/>
  <c r="N110" i="28"/>
  <c r="M110" i="28"/>
  <c r="L110" i="28"/>
  <c r="K110" i="28"/>
  <c r="J110" i="28"/>
  <c r="H110" i="28"/>
  <c r="P109" i="28"/>
  <c r="O109" i="28"/>
  <c r="N109" i="28"/>
  <c r="M109" i="28"/>
  <c r="L109" i="28"/>
  <c r="K109" i="28"/>
  <c r="J109" i="28"/>
  <c r="H109" i="28"/>
  <c r="P108" i="28"/>
  <c r="O108" i="28"/>
  <c r="N108" i="28"/>
  <c r="M108" i="28"/>
  <c r="L108" i="28"/>
  <c r="K108" i="28"/>
  <c r="J108" i="28"/>
  <c r="H108" i="28"/>
  <c r="P107" i="28"/>
  <c r="O107" i="28"/>
  <c r="N107" i="28"/>
  <c r="M107" i="28"/>
  <c r="L107" i="28"/>
  <c r="K107" i="28"/>
  <c r="J107" i="28"/>
  <c r="H107" i="28"/>
  <c r="P106" i="28"/>
  <c r="O106" i="28"/>
  <c r="N106" i="28"/>
  <c r="M106" i="28"/>
  <c r="L106" i="28"/>
  <c r="K106" i="28"/>
  <c r="J106" i="28"/>
  <c r="H106" i="28"/>
  <c r="P105" i="28"/>
  <c r="O105" i="28"/>
  <c r="N105" i="28"/>
  <c r="M105" i="28"/>
  <c r="L105" i="28"/>
  <c r="K105" i="28"/>
  <c r="J105" i="28"/>
  <c r="H105" i="28"/>
  <c r="P104" i="28"/>
  <c r="O104" i="28"/>
  <c r="N104" i="28"/>
  <c r="M104" i="28"/>
  <c r="L104" i="28"/>
  <c r="K104" i="28"/>
  <c r="J104" i="28"/>
  <c r="H104" i="28"/>
  <c r="P103" i="28"/>
  <c r="O103" i="28"/>
  <c r="N103" i="28"/>
  <c r="M103" i="28"/>
  <c r="L103" i="28"/>
  <c r="K103" i="28"/>
  <c r="J103" i="28"/>
  <c r="H103" i="28"/>
  <c r="P102" i="28"/>
  <c r="O102" i="28"/>
  <c r="N102" i="28"/>
  <c r="M102" i="28"/>
  <c r="L102" i="28"/>
  <c r="K102" i="28"/>
  <c r="J102" i="28"/>
  <c r="H102" i="28"/>
  <c r="P101" i="28"/>
  <c r="O101" i="28"/>
  <c r="N101" i="28"/>
  <c r="M101" i="28"/>
  <c r="L101" i="28"/>
  <c r="K101" i="28"/>
  <c r="J101" i="28"/>
  <c r="H101" i="28"/>
  <c r="P100" i="28"/>
  <c r="O100" i="28"/>
  <c r="N100" i="28"/>
  <c r="M100" i="28"/>
  <c r="L100" i="28"/>
  <c r="K100" i="28"/>
  <c r="J100" i="28"/>
  <c r="H100" i="28"/>
  <c r="P99" i="28"/>
  <c r="O99" i="28"/>
  <c r="N99" i="28"/>
  <c r="M99" i="28"/>
  <c r="L99" i="28"/>
  <c r="K99" i="28"/>
  <c r="J99" i="28"/>
  <c r="H99" i="28"/>
  <c r="P98" i="28"/>
  <c r="O98" i="28"/>
  <c r="N98" i="28"/>
  <c r="M98" i="28"/>
  <c r="L98" i="28"/>
  <c r="K98" i="28"/>
  <c r="J98" i="28"/>
  <c r="H98" i="28"/>
  <c r="P97" i="28"/>
  <c r="O97" i="28"/>
  <c r="N97" i="28"/>
  <c r="M97" i="28"/>
  <c r="L97" i="28"/>
  <c r="K97" i="28"/>
  <c r="J97" i="28"/>
  <c r="H97" i="28"/>
  <c r="P96" i="28"/>
  <c r="O96" i="28"/>
  <c r="N96" i="28"/>
  <c r="M96" i="28"/>
  <c r="L96" i="28"/>
  <c r="K96" i="28"/>
  <c r="J96" i="28"/>
  <c r="H96" i="28"/>
  <c r="P95" i="28"/>
  <c r="O95" i="28"/>
  <c r="N95" i="28"/>
  <c r="M95" i="28"/>
  <c r="L95" i="28"/>
  <c r="K95" i="28"/>
  <c r="J95" i="28"/>
  <c r="H95" i="28"/>
  <c r="P94" i="28"/>
  <c r="O94" i="28"/>
  <c r="N94" i="28"/>
  <c r="M94" i="28"/>
  <c r="L94" i="28"/>
  <c r="K94" i="28"/>
  <c r="J94" i="28"/>
  <c r="H94" i="28"/>
  <c r="P93" i="28"/>
  <c r="O93" i="28"/>
  <c r="N93" i="28"/>
  <c r="M93" i="28"/>
  <c r="L93" i="28"/>
  <c r="K93" i="28"/>
  <c r="J93" i="28"/>
  <c r="H93" i="28"/>
  <c r="P92" i="28"/>
  <c r="O92" i="28"/>
  <c r="N92" i="28"/>
  <c r="M92" i="28"/>
  <c r="L92" i="28"/>
  <c r="K92" i="28"/>
  <c r="J92" i="28"/>
  <c r="H92" i="28"/>
  <c r="P91" i="28"/>
  <c r="O91" i="28"/>
  <c r="N91" i="28"/>
  <c r="M91" i="28"/>
  <c r="L91" i="28"/>
  <c r="K91" i="28"/>
  <c r="J91" i="28"/>
  <c r="H91" i="28"/>
  <c r="P90" i="28"/>
  <c r="O90" i="28"/>
  <c r="N90" i="28"/>
  <c r="M90" i="28"/>
  <c r="L90" i="28"/>
  <c r="K90" i="28"/>
  <c r="J90" i="28"/>
  <c r="H90" i="28"/>
  <c r="P89" i="28"/>
  <c r="O89" i="28"/>
  <c r="N89" i="28"/>
  <c r="M89" i="28"/>
  <c r="L89" i="28"/>
  <c r="K89" i="28"/>
  <c r="J89" i="28"/>
  <c r="H89" i="28"/>
  <c r="P88" i="28"/>
  <c r="O88" i="28"/>
  <c r="N88" i="28"/>
  <c r="M88" i="28"/>
  <c r="L88" i="28"/>
  <c r="K88" i="28"/>
  <c r="J88" i="28"/>
  <c r="H88" i="28"/>
  <c r="P87" i="28"/>
  <c r="O87" i="28"/>
  <c r="N87" i="28"/>
  <c r="M87" i="28"/>
  <c r="L87" i="28"/>
  <c r="K87" i="28"/>
  <c r="J87" i="28"/>
  <c r="H87" i="28"/>
  <c r="P86" i="28"/>
  <c r="O86" i="28"/>
  <c r="N86" i="28"/>
  <c r="M86" i="28"/>
  <c r="L86" i="28"/>
  <c r="K86" i="28"/>
  <c r="J86" i="28"/>
  <c r="H86" i="28"/>
  <c r="P85" i="28"/>
  <c r="O85" i="28"/>
  <c r="N85" i="28"/>
  <c r="M85" i="28"/>
  <c r="L85" i="28"/>
  <c r="K85" i="28"/>
  <c r="J85" i="28"/>
  <c r="H85" i="28"/>
  <c r="P84" i="28"/>
  <c r="O84" i="28"/>
  <c r="N84" i="28"/>
  <c r="M84" i="28"/>
  <c r="L84" i="28"/>
  <c r="K84" i="28"/>
  <c r="J84" i="28"/>
  <c r="H84" i="28"/>
  <c r="P83" i="28"/>
  <c r="O83" i="28"/>
  <c r="N83" i="28"/>
  <c r="M83" i="28"/>
  <c r="L83" i="28"/>
  <c r="K83" i="28"/>
  <c r="J83" i="28"/>
  <c r="H83" i="28"/>
  <c r="P82" i="28"/>
  <c r="O82" i="28"/>
  <c r="N82" i="28"/>
  <c r="M82" i="28"/>
  <c r="L82" i="28"/>
  <c r="K82" i="28"/>
  <c r="J82" i="28"/>
  <c r="H82" i="28"/>
  <c r="P81" i="28"/>
  <c r="O81" i="28"/>
  <c r="N81" i="28"/>
  <c r="M81" i="28"/>
  <c r="L81" i="28"/>
  <c r="K81" i="28"/>
  <c r="J81" i="28"/>
  <c r="H81" i="28"/>
  <c r="P80" i="28"/>
  <c r="O80" i="28"/>
  <c r="N80" i="28"/>
  <c r="M80" i="28"/>
  <c r="L80" i="28"/>
  <c r="K80" i="28"/>
  <c r="J80" i="28"/>
  <c r="H80" i="28"/>
  <c r="P79" i="28"/>
  <c r="O79" i="28"/>
  <c r="N79" i="28"/>
  <c r="M79" i="28"/>
  <c r="L79" i="28"/>
  <c r="K79" i="28"/>
  <c r="J79" i="28"/>
  <c r="H79" i="28"/>
  <c r="P78" i="28"/>
  <c r="O78" i="28"/>
  <c r="N78" i="28"/>
  <c r="M78" i="28"/>
  <c r="L78" i="28"/>
  <c r="K78" i="28"/>
  <c r="J78" i="28"/>
  <c r="H78" i="28"/>
  <c r="P77" i="28"/>
  <c r="O77" i="28"/>
  <c r="N77" i="28"/>
  <c r="M77" i="28"/>
  <c r="L77" i="28"/>
  <c r="K77" i="28"/>
  <c r="J77" i="28"/>
  <c r="H77" i="28"/>
  <c r="P76" i="28"/>
  <c r="O76" i="28"/>
  <c r="N76" i="28"/>
  <c r="M76" i="28"/>
  <c r="L76" i="28"/>
  <c r="K76" i="28"/>
  <c r="J76" i="28"/>
  <c r="H76" i="28"/>
  <c r="P75" i="28"/>
  <c r="O75" i="28"/>
  <c r="N75" i="28"/>
  <c r="M75" i="28"/>
  <c r="L75" i="28"/>
  <c r="K75" i="28"/>
  <c r="J75" i="28"/>
  <c r="H75" i="28"/>
  <c r="P74" i="28"/>
  <c r="O74" i="28"/>
  <c r="N74" i="28"/>
  <c r="M74" i="28"/>
  <c r="L74" i="28"/>
  <c r="K74" i="28"/>
  <c r="J74" i="28"/>
  <c r="H74" i="28"/>
  <c r="P73" i="28"/>
  <c r="O73" i="28"/>
  <c r="N73" i="28"/>
  <c r="M73" i="28"/>
  <c r="L73" i="28"/>
  <c r="K73" i="28"/>
  <c r="J73" i="28"/>
  <c r="H73" i="28"/>
  <c r="P72" i="28"/>
  <c r="O72" i="28"/>
  <c r="N72" i="28"/>
  <c r="M72" i="28"/>
  <c r="L72" i="28"/>
  <c r="K72" i="28"/>
  <c r="J72" i="28"/>
  <c r="H72" i="28"/>
  <c r="P71" i="28"/>
  <c r="O71" i="28"/>
  <c r="N71" i="28"/>
  <c r="M71" i="28"/>
  <c r="L71" i="28"/>
  <c r="K71" i="28"/>
  <c r="J71" i="28"/>
  <c r="H71" i="28"/>
  <c r="P70" i="28"/>
  <c r="O70" i="28"/>
  <c r="N70" i="28"/>
  <c r="M70" i="28"/>
  <c r="L70" i="28"/>
  <c r="K70" i="28"/>
  <c r="J70" i="28"/>
  <c r="H70" i="28"/>
  <c r="P69" i="28"/>
  <c r="O69" i="28"/>
  <c r="N69" i="28"/>
  <c r="M69" i="28"/>
  <c r="L69" i="28"/>
  <c r="K69" i="28"/>
  <c r="J69" i="28"/>
  <c r="H69" i="28"/>
  <c r="P68" i="28"/>
  <c r="O68" i="28"/>
  <c r="N68" i="28"/>
  <c r="M68" i="28"/>
  <c r="L68" i="28"/>
  <c r="K68" i="28"/>
  <c r="J68" i="28"/>
  <c r="H68" i="28"/>
  <c r="P67" i="28"/>
  <c r="O67" i="28"/>
  <c r="N67" i="28"/>
  <c r="M67" i="28"/>
  <c r="L67" i="28"/>
  <c r="K67" i="28"/>
  <c r="J67" i="28"/>
  <c r="H67" i="28"/>
  <c r="P66" i="28"/>
  <c r="O66" i="28"/>
  <c r="N66" i="28"/>
  <c r="M66" i="28"/>
  <c r="L66" i="28"/>
  <c r="K66" i="28"/>
  <c r="J66" i="28"/>
  <c r="H66" i="28"/>
  <c r="P65" i="28"/>
  <c r="O65" i="28"/>
  <c r="N65" i="28"/>
  <c r="M65" i="28"/>
  <c r="L65" i="28"/>
  <c r="K65" i="28"/>
  <c r="J65" i="28"/>
  <c r="H65" i="28"/>
  <c r="P64" i="28"/>
  <c r="O64" i="28"/>
  <c r="N64" i="28"/>
  <c r="M64" i="28"/>
  <c r="L64" i="28"/>
  <c r="K64" i="28"/>
  <c r="J64" i="28"/>
  <c r="H64" i="28"/>
  <c r="P63" i="28"/>
  <c r="O63" i="28"/>
  <c r="N63" i="28"/>
  <c r="M63" i="28"/>
  <c r="L63" i="28"/>
  <c r="K63" i="28"/>
  <c r="J63" i="28"/>
  <c r="H63" i="28"/>
  <c r="P62" i="28"/>
  <c r="O62" i="28"/>
  <c r="N62" i="28"/>
  <c r="M62" i="28"/>
  <c r="L62" i="28"/>
  <c r="K62" i="28"/>
  <c r="J62" i="28"/>
  <c r="H62" i="28"/>
  <c r="P61" i="28"/>
  <c r="O61" i="28"/>
  <c r="N61" i="28"/>
  <c r="M61" i="28"/>
  <c r="L61" i="28"/>
  <c r="K61" i="28"/>
  <c r="J61" i="28"/>
  <c r="H61" i="28"/>
  <c r="P60" i="28"/>
  <c r="O60" i="28"/>
  <c r="N60" i="28"/>
  <c r="M60" i="28"/>
  <c r="L60" i="28"/>
  <c r="K60" i="28"/>
  <c r="J60" i="28"/>
  <c r="H60" i="28"/>
  <c r="P59" i="28"/>
  <c r="O59" i="28"/>
  <c r="M59" i="28"/>
  <c r="L59" i="28"/>
  <c r="K59" i="28"/>
  <c r="J59" i="28"/>
  <c r="N59" i="28" s="1"/>
  <c r="H59" i="28"/>
  <c r="P58" i="28"/>
  <c r="O58" i="28"/>
  <c r="M58" i="28"/>
  <c r="L58" i="28"/>
  <c r="K58" i="28"/>
  <c r="J58" i="28"/>
  <c r="H58" i="28"/>
  <c r="P57" i="28"/>
  <c r="O57" i="28"/>
  <c r="M57" i="28"/>
  <c r="L57" i="28"/>
  <c r="K57" i="28"/>
  <c r="J57" i="28"/>
  <c r="H57" i="28"/>
  <c r="P56" i="28"/>
  <c r="O56" i="28"/>
  <c r="M56" i="28"/>
  <c r="X36" i="95" s="1"/>
  <c r="L56" i="28"/>
  <c r="W36" i="95" s="1"/>
  <c r="K56" i="28"/>
  <c r="V36" i="95" s="1"/>
  <c r="J56" i="28"/>
  <c r="H56" i="28"/>
  <c r="P55" i="28"/>
  <c r="O55" i="28"/>
  <c r="M55" i="28"/>
  <c r="X35" i="95" s="1"/>
  <c r="L55" i="28"/>
  <c r="W35" i="95" s="1"/>
  <c r="K55" i="28"/>
  <c r="V35" i="95" s="1"/>
  <c r="J55" i="28"/>
  <c r="H55" i="28"/>
  <c r="P54" i="28"/>
  <c r="O54" i="28"/>
  <c r="M54" i="28"/>
  <c r="X34" i="95" s="1"/>
  <c r="L54" i="28"/>
  <c r="W34" i="95" s="1"/>
  <c r="K54" i="28"/>
  <c r="V34" i="95" s="1"/>
  <c r="J54" i="28"/>
  <c r="H54" i="28"/>
  <c r="P53" i="28"/>
  <c r="M53" i="28"/>
  <c r="L53" i="28"/>
  <c r="K53" i="28"/>
  <c r="J53" i="28"/>
  <c r="U33" i="95" s="1"/>
  <c r="H53" i="28"/>
  <c r="P52" i="28"/>
  <c r="O52" i="28"/>
  <c r="M52" i="28"/>
  <c r="L52" i="28"/>
  <c r="K52" i="28"/>
  <c r="J52" i="28"/>
  <c r="U32" i="95" s="1"/>
  <c r="H52" i="28"/>
  <c r="P51" i="28"/>
  <c r="O51" i="28"/>
  <c r="M51" i="28"/>
  <c r="L51" i="28"/>
  <c r="K51" i="28"/>
  <c r="J51" i="28"/>
  <c r="H51" i="28"/>
  <c r="P50" i="28"/>
  <c r="O50" i="28"/>
  <c r="M50" i="28"/>
  <c r="L50" i="28"/>
  <c r="K50" i="28"/>
  <c r="J50" i="28"/>
  <c r="H50" i="28"/>
  <c r="P49" i="28"/>
  <c r="O49" i="28"/>
  <c r="M49" i="28"/>
  <c r="L49" i="28"/>
  <c r="K49" i="28"/>
  <c r="J49" i="28"/>
  <c r="H49" i="28"/>
  <c r="P48" i="28"/>
  <c r="O48" i="28"/>
  <c r="M48" i="28"/>
  <c r="L48" i="28"/>
  <c r="K48" i="28"/>
  <c r="J48" i="28"/>
  <c r="H48" i="28"/>
  <c r="P47" i="28"/>
  <c r="O47" i="28"/>
  <c r="M47" i="28"/>
  <c r="L47" i="28"/>
  <c r="K47" i="28"/>
  <c r="J47" i="28"/>
  <c r="N47" i="28" s="1"/>
  <c r="H47" i="28"/>
  <c r="P46" i="28"/>
  <c r="O46" i="28"/>
  <c r="M46" i="28"/>
  <c r="F13" i="95" s="1"/>
  <c r="L46" i="28"/>
  <c r="E13" i="95" s="1"/>
  <c r="K46" i="28"/>
  <c r="D13" i="95" s="1"/>
  <c r="J46" i="28"/>
  <c r="H46" i="28"/>
  <c r="P45" i="28"/>
  <c r="O45" i="28"/>
  <c r="M45" i="28"/>
  <c r="F12" i="95" s="1"/>
  <c r="L45" i="28"/>
  <c r="E12" i="95" s="1"/>
  <c r="K45" i="28"/>
  <c r="D12" i="95" s="1"/>
  <c r="J45" i="28"/>
  <c r="C12" i="95" s="1"/>
  <c r="H45" i="28"/>
  <c r="P44" i="28"/>
  <c r="O44" i="28"/>
  <c r="M44" i="28"/>
  <c r="L44" i="28"/>
  <c r="K44" i="28"/>
  <c r="J44" i="28"/>
  <c r="C11" i="95" s="1"/>
  <c r="H44" i="28"/>
  <c r="P43" i="28"/>
  <c r="O43" i="28"/>
  <c r="M43" i="28"/>
  <c r="L43" i="28"/>
  <c r="K43" i="28"/>
  <c r="J43" i="28"/>
  <c r="H43" i="28"/>
  <c r="P42" i="28"/>
  <c r="O42" i="28"/>
  <c r="M42" i="28"/>
  <c r="L42" i="28"/>
  <c r="K42" i="28"/>
  <c r="J42" i="28"/>
  <c r="H42" i="28"/>
  <c r="P41" i="28"/>
  <c r="O41" i="28"/>
  <c r="M41" i="28"/>
  <c r="L41" i="28"/>
  <c r="K41" i="28"/>
  <c r="J41" i="28"/>
  <c r="H41" i="28"/>
  <c r="P40" i="28"/>
  <c r="O40" i="28"/>
  <c r="M40" i="28"/>
  <c r="L40" i="28"/>
  <c r="K40" i="28"/>
  <c r="J40" i="28"/>
  <c r="H40" i="28"/>
  <c r="P39" i="28"/>
  <c r="O39" i="28"/>
  <c r="M39" i="28"/>
  <c r="L39" i="28"/>
  <c r="K39" i="28"/>
  <c r="J39" i="28"/>
  <c r="H39" i="28"/>
  <c r="P38" i="28"/>
  <c r="O38" i="28"/>
  <c r="M38" i="28"/>
  <c r="L38" i="28"/>
  <c r="K38" i="28"/>
  <c r="J38" i="28"/>
  <c r="H38" i="28"/>
  <c r="P37" i="28"/>
  <c r="O37" i="28"/>
  <c r="M37" i="28"/>
  <c r="L37" i="28"/>
  <c r="K37" i="28"/>
  <c r="J37" i="28"/>
  <c r="H37" i="28"/>
  <c r="P36" i="28"/>
  <c r="O36" i="28"/>
  <c r="M36" i="28"/>
  <c r="L36" i="28"/>
  <c r="K36" i="28"/>
  <c r="J36" i="28"/>
  <c r="H36" i="28"/>
  <c r="P35" i="28"/>
  <c r="O35" i="28"/>
  <c r="M35" i="28"/>
  <c r="X20" i="95" s="1"/>
  <c r="L35" i="28"/>
  <c r="W20" i="95" s="1"/>
  <c r="K35" i="28"/>
  <c r="V20" i="95" s="1"/>
  <c r="J35" i="28"/>
  <c r="H35" i="28"/>
  <c r="P34" i="28"/>
  <c r="O34" i="28"/>
  <c r="M34" i="28"/>
  <c r="X19" i="95" s="1"/>
  <c r="L34" i="28"/>
  <c r="W19" i="95" s="1"/>
  <c r="K34" i="28"/>
  <c r="V19" i="95" s="1"/>
  <c r="J34" i="28"/>
  <c r="U19" i="95" s="1"/>
  <c r="H34" i="28"/>
  <c r="P33" i="28"/>
  <c r="O33" i="28"/>
  <c r="M33" i="28"/>
  <c r="X18" i="95" s="1"/>
  <c r="L33" i="28"/>
  <c r="W18" i="95" s="1"/>
  <c r="K33" i="28"/>
  <c r="V18" i="95" s="1"/>
  <c r="J33" i="28"/>
  <c r="U18" i="95" s="1"/>
  <c r="H33" i="28"/>
  <c r="C114" i="28"/>
  <c r="P32" i="28"/>
  <c r="O32" i="28"/>
  <c r="M32" i="28"/>
  <c r="X17" i="95" s="1"/>
  <c r="L32" i="28"/>
  <c r="W17" i="95" s="1"/>
  <c r="K32" i="28"/>
  <c r="V17" i="95" s="1"/>
  <c r="J32" i="28"/>
  <c r="U17" i="95" s="1"/>
  <c r="H32" i="28"/>
  <c r="P31" i="28"/>
  <c r="O31" i="28"/>
  <c r="M31" i="28"/>
  <c r="X16" i="95" s="1"/>
  <c r="L31" i="28"/>
  <c r="W16" i="95" s="1"/>
  <c r="K31" i="28"/>
  <c r="V16" i="95" s="1"/>
  <c r="J31" i="28"/>
  <c r="U16" i="95" s="1"/>
  <c r="H31" i="28"/>
  <c r="P30" i="28"/>
  <c r="O30" i="28"/>
  <c r="M30" i="28"/>
  <c r="L30" i="28"/>
  <c r="K30" i="28"/>
  <c r="J30" i="28"/>
  <c r="H30" i="28"/>
  <c r="P29" i="28"/>
  <c r="O29" i="28"/>
  <c r="M29" i="28"/>
  <c r="X15" i="95" s="1"/>
  <c r="L29" i="28"/>
  <c r="W15" i="95" s="1"/>
  <c r="K29" i="28"/>
  <c r="V15" i="95" s="1"/>
  <c r="J29" i="28"/>
  <c r="U15" i="95" s="1"/>
  <c r="H29" i="28"/>
  <c r="P28" i="28"/>
  <c r="O28" i="28"/>
  <c r="M28" i="28"/>
  <c r="X14" i="95" s="1"/>
  <c r="L28" i="28"/>
  <c r="W14" i="95" s="1"/>
  <c r="K28" i="28"/>
  <c r="V14" i="95" s="1"/>
  <c r="J28" i="28"/>
  <c r="U14" i="95" s="1"/>
  <c r="H28" i="28"/>
  <c r="P27" i="28"/>
  <c r="O27" i="28"/>
  <c r="M27" i="28"/>
  <c r="X13" i="95" s="1"/>
  <c r="L27" i="28"/>
  <c r="W13" i="95" s="1"/>
  <c r="K27" i="28"/>
  <c r="V13" i="95" s="1"/>
  <c r="J27" i="28"/>
  <c r="U13" i="95" s="1"/>
  <c r="H27" i="28"/>
  <c r="P26" i="28"/>
  <c r="O26" i="28"/>
  <c r="M26" i="28"/>
  <c r="X12" i="95" s="1"/>
  <c r="L26" i="28"/>
  <c r="W12" i="95" s="1"/>
  <c r="K26" i="28"/>
  <c r="V12" i="95" s="1"/>
  <c r="J26" i="28"/>
  <c r="U12" i="95" s="1"/>
  <c r="H26" i="28"/>
  <c r="P25" i="28"/>
  <c r="O25" i="28"/>
  <c r="M25" i="28"/>
  <c r="L15" i="95" s="1"/>
  <c r="L25" i="28"/>
  <c r="K15" i="95" s="1"/>
  <c r="K25" i="28"/>
  <c r="J15" i="95" s="1"/>
  <c r="J25" i="28"/>
  <c r="H25" i="28"/>
  <c r="P24" i="28"/>
  <c r="O24" i="28"/>
  <c r="M24" i="28"/>
  <c r="L24" i="28"/>
  <c r="K24" i="28"/>
  <c r="J24" i="28"/>
  <c r="U11" i="95" s="1"/>
  <c r="H24" i="28"/>
  <c r="P23" i="28"/>
  <c r="O23" i="28"/>
  <c r="M23" i="28"/>
  <c r="L23" i="28"/>
  <c r="K23" i="28"/>
  <c r="J23" i="28"/>
  <c r="U10" i="95" s="1"/>
  <c r="H23" i="28"/>
  <c r="P22" i="28"/>
  <c r="O22" i="28"/>
  <c r="M22" i="28"/>
  <c r="L22" i="28"/>
  <c r="K22" i="28"/>
  <c r="J22" i="28"/>
  <c r="U9" i="95" s="1"/>
  <c r="H22" i="28"/>
  <c r="P21" i="28"/>
  <c r="O21" i="28"/>
  <c r="M21" i="28"/>
  <c r="L21" i="28"/>
  <c r="K21" i="28"/>
  <c r="J21" i="28"/>
  <c r="U8" i="95" s="1"/>
  <c r="H21" i="28"/>
  <c r="P20" i="28"/>
  <c r="O20" i="28"/>
  <c r="M20" i="28"/>
  <c r="L20" i="28"/>
  <c r="K20" i="28"/>
  <c r="J20" i="28"/>
  <c r="U7" i="95" s="1"/>
  <c r="H20" i="28"/>
  <c r="P19" i="28"/>
  <c r="O19" i="28"/>
  <c r="M19" i="28"/>
  <c r="X6" i="95" s="1"/>
  <c r="L19" i="28"/>
  <c r="W6" i="95" s="1"/>
  <c r="K19" i="28"/>
  <c r="V6" i="95" s="1"/>
  <c r="J19" i="28"/>
  <c r="U6" i="95" s="1"/>
  <c r="H19" i="28"/>
  <c r="P18" i="28"/>
  <c r="O18" i="28"/>
  <c r="M18" i="28"/>
  <c r="L11" i="95" s="1"/>
  <c r="L18" i="28"/>
  <c r="K11" i="95" s="1"/>
  <c r="K18" i="28"/>
  <c r="J11" i="95" s="1"/>
  <c r="J18" i="28"/>
  <c r="H18" i="28"/>
  <c r="P17" i="28"/>
  <c r="O17" i="28"/>
  <c r="M17" i="28"/>
  <c r="L10" i="95" s="1"/>
  <c r="L17" i="28"/>
  <c r="K10" i="95" s="1"/>
  <c r="K17" i="28"/>
  <c r="J10" i="95" s="1"/>
  <c r="J17" i="28"/>
  <c r="H17" i="28"/>
  <c r="P16" i="28"/>
  <c r="O16" i="28"/>
  <c r="M16" i="28"/>
  <c r="L9" i="95" s="1"/>
  <c r="L16" i="28"/>
  <c r="K9" i="95" s="1"/>
  <c r="K16" i="28"/>
  <c r="J9" i="95" s="1"/>
  <c r="J16" i="28"/>
  <c r="H16" i="28"/>
  <c r="P15" i="28"/>
  <c r="O15" i="28"/>
  <c r="M15" i="28"/>
  <c r="L8" i="95" s="1"/>
  <c r="L15" i="28"/>
  <c r="K8" i="95" s="1"/>
  <c r="K15" i="28"/>
  <c r="J8" i="95" s="1"/>
  <c r="J15" i="28"/>
  <c r="H15" i="28"/>
  <c r="P14" i="28"/>
  <c r="O14" i="28"/>
  <c r="M14" i="28"/>
  <c r="L7" i="95" s="1"/>
  <c r="L14" i="28"/>
  <c r="K7" i="95" s="1"/>
  <c r="K14" i="28"/>
  <c r="J7" i="95" s="1"/>
  <c r="J14" i="28"/>
  <c r="H14" i="28"/>
  <c r="P13" i="28"/>
  <c r="O13" i="28"/>
  <c r="M13" i="28"/>
  <c r="X5" i="95" s="1"/>
  <c r="L13" i="28"/>
  <c r="W5" i="95" s="1"/>
  <c r="K13" i="28"/>
  <c r="V5" i="95" s="1"/>
  <c r="J13" i="28"/>
  <c r="U5" i="95" s="1"/>
  <c r="H13" i="28"/>
  <c r="P12" i="28"/>
  <c r="O12" i="28"/>
  <c r="M12" i="28"/>
  <c r="X4" i="95" s="1"/>
  <c r="L12" i="28"/>
  <c r="W4" i="95" s="1"/>
  <c r="K12" i="28"/>
  <c r="V4" i="95" s="1"/>
  <c r="J12" i="28"/>
  <c r="U4" i="95" s="1"/>
  <c r="H12" i="28"/>
  <c r="P11" i="28"/>
  <c r="O11" i="28"/>
  <c r="M11" i="28"/>
  <c r="X3" i="95" s="1"/>
  <c r="L11" i="28"/>
  <c r="W3" i="95" s="1"/>
  <c r="K11" i="28"/>
  <c r="V3" i="95" s="1"/>
  <c r="J11" i="28"/>
  <c r="U3" i="95" s="1"/>
  <c r="H11" i="28"/>
  <c r="P10" i="28"/>
  <c r="O10" i="28"/>
  <c r="M10" i="28"/>
  <c r="F3" i="95" s="1"/>
  <c r="L10" i="28"/>
  <c r="E3" i="95" s="1"/>
  <c r="K10" i="28"/>
  <c r="D3" i="95" s="1"/>
  <c r="J10" i="28"/>
  <c r="H10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P9" i="28"/>
  <c r="O9" i="28"/>
  <c r="M9" i="28"/>
  <c r="L3" i="95" s="1"/>
  <c r="L9" i="28"/>
  <c r="K3" i="95" s="1"/>
  <c r="K9" i="28"/>
  <c r="J3" i="95" s="1"/>
  <c r="J9" i="28"/>
  <c r="H9" i="28"/>
  <c r="A7" i="28"/>
  <c r="B7" i="28" s="1"/>
  <c r="I2" i="28"/>
  <c r="E2" i="28" s="1"/>
  <c r="G2" i="28"/>
  <c r="D2" i="28"/>
  <c r="M1" i="28"/>
  <c r="P113" i="13"/>
  <c r="O113" i="13"/>
  <c r="N113" i="13"/>
  <c r="M113" i="13"/>
  <c r="L113" i="13"/>
  <c r="K113" i="13"/>
  <c r="J113" i="13"/>
  <c r="H113" i="13"/>
  <c r="G113" i="13"/>
  <c r="P112" i="13"/>
  <c r="O112" i="13"/>
  <c r="N112" i="13"/>
  <c r="M112" i="13"/>
  <c r="L112" i="13"/>
  <c r="K112" i="13"/>
  <c r="J112" i="13"/>
  <c r="H112" i="13"/>
  <c r="G112" i="13"/>
  <c r="P111" i="13"/>
  <c r="O111" i="13"/>
  <c r="N111" i="13"/>
  <c r="M111" i="13"/>
  <c r="L111" i="13"/>
  <c r="K111" i="13"/>
  <c r="J111" i="13"/>
  <c r="H111" i="13"/>
  <c r="G111" i="13"/>
  <c r="P110" i="13"/>
  <c r="O110" i="13"/>
  <c r="N110" i="13"/>
  <c r="M110" i="13"/>
  <c r="L110" i="13"/>
  <c r="K110" i="13"/>
  <c r="J110" i="13"/>
  <c r="H110" i="13"/>
  <c r="G110" i="13"/>
  <c r="P109" i="13"/>
  <c r="O109" i="13"/>
  <c r="N109" i="13"/>
  <c r="M109" i="13"/>
  <c r="L109" i="13"/>
  <c r="K109" i="13"/>
  <c r="J109" i="13"/>
  <c r="H109" i="13"/>
  <c r="G109" i="13"/>
  <c r="P108" i="13"/>
  <c r="O108" i="13"/>
  <c r="N108" i="13"/>
  <c r="M108" i="13"/>
  <c r="L108" i="13"/>
  <c r="K108" i="13"/>
  <c r="J108" i="13"/>
  <c r="H108" i="13"/>
  <c r="G108" i="13"/>
  <c r="P107" i="13"/>
  <c r="O107" i="13"/>
  <c r="N107" i="13"/>
  <c r="M107" i="13"/>
  <c r="L107" i="13"/>
  <c r="K107" i="13"/>
  <c r="J107" i="13"/>
  <c r="H107" i="13"/>
  <c r="G107" i="13"/>
  <c r="P106" i="13"/>
  <c r="O106" i="13"/>
  <c r="N106" i="13"/>
  <c r="M106" i="13"/>
  <c r="L106" i="13"/>
  <c r="K106" i="13"/>
  <c r="J106" i="13"/>
  <c r="H106" i="13"/>
  <c r="G106" i="13"/>
  <c r="P105" i="13"/>
  <c r="O105" i="13"/>
  <c r="N105" i="13"/>
  <c r="M105" i="13"/>
  <c r="L105" i="13"/>
  <c r="K105" i="13"/>
  <c r="J105" i="13"/>
  <c r="H105" i="13"/>
  <c r="G105" i="13"/>
  <c r="P104" i="13"/>
  <c r="O104" i="13"/>
  <c r="N104" i="13"/>
  <c r="M104" i="13"/>
  <c r="L104" i="13"/>
  <c r="K104" i="13"/>
  <c r="J104" i="13"/>
  <c r="H104" i="13"/>
  <c r="G104" i="13"/>
  <c r="P103" i="13"/>
  <c r="O103" i="13"/>
  <c r="N103" i="13"/>
  <c r="M103" i="13"/>
  <c r="L103" i="13"/>
  <c r="K103" i="13"/>
  <c r="J103" i="13"/>
  <c r="H103" i="13"/>
  <c r="G103" i="13"/>
  <c r="P102" i="13"/>
  <c r="O102" i="13"/>
  <c r="M102" i="13"/>
  <c r="L102" i="13"/>
  <c r="K102" i="13"/>
  <c r="J102" i="13"/>
  <c r="N102" i="13" s="1"/>
  <c r="H102" i="13"/>
  <c r="G102" i="13"/>
  <c r="P101" i="13"/>
  <c r="O101" i="13"/>
  <c r="M101" i="13"/>
  <c r="L101" i="13"/>
  <c r="K101" i="13"/>
  <c r="J101" i="13"/>
  <c r="N101" i="13" s="1"/>
  <c r="H101" i="13"/>
  <c r="G101" i="13"/>
  <c r="P100" i="13"/>
  <c r="O100" i="13"/>
  <c r="M100" i="13"/>
  <c r="L100" i="13"/>
  <c r="K100" i="13"/>
  <c r="J100" i="13"/>
  <c r="N100" i="13" s="1"/>
  <c r="H100" i="13"/>
  <c r="G100" i="13"/>
  <c r="P99" i="13"/>
  <c r="O99" i="13"/>
  <c r="M99" i="13"/>
  <c r="L99" i="13"/>
  <c r="K99" i="13"/>
  <c r="J99" i="13"/>
  <c r="N99" i="13" s="1"/>
  <c r="H99" i="13"/>
  <c r="G99" i="13"/>
  <c r="P98" i="13"/>
  <c r="O98" i="13"/>
  <c r="M98" i="13"/>
  <c r="L98" i="13"/>
  <c r="K98" i="13"/>
  <c r="J98" i="13"/>
  <c r="N98" i="13" s="1"/>
  <c r="H98" i="13"/>
  <c r="G98" i="13"/>
  <c r="P97" i="13"/>
  <c r="O97" i="13"/>
  <c r="M97" i="13"/>
  <c r="L97" i="13"/>
  <c r="K97" i="13"/>
  <c r="J97" i="13"/>
  <c r="N97" i="13" s="1"/>
  <c r="H97" i="13"/>
  <c r="G97" i="13"/>
  <c r="P96" i="13"/>
  <c r="O96" i="13"/>
  <c r="M96" i="13"/>
  <c r="L96" i="13"/>
  <c r="K96" i="13"/>
  <c r="J96" i="13"/>
  <c r="N96" i="13" s="1"/>
  <c r="H96" i="13"/>
  <c r="G96" i="13"/>
  <c r="P95" i="13"/>
  <c r="O95" i="13"/>
  <c r="M95" i="13"/>
  <c r="L95" i="13"/>
  <c r="K95" i="13"/>
  <c r="J95" i="13"/>
  <c r="N95" i="13" s="1"/>
  <c r="H95" i="13"/>
  <c r="G95" i="13"/>
  <c r="P94" i="13"/>
  <c r="O94" i="13"/>
  <c r="M94" i="13"/>
  <c r="L94" i="13"/>
  <c r="K94" i="13"/>
  <c r="J94" i="13"/>
  <c r="N94" i="13" s="1"/>
  <c r="H94" i="13"/>
  <c r="G94" i="13"/>
  <c r="P93" i="13"/>
  <c r="O93" i="13"/>
  <c r="M93" i="13"/>
  <c r="L93" i="13"/>
  <c r="K93" i="13"/>
  <c r="J93" i="13"/>
  <c r="N93" i="13" s="1"/>
  <c r="H93" i="13"/>
  <c r="G93" i="13"/>
  <c r="P92" i="13"/>
  <c r="O92" i="13"/>
  <c r="M92" i="13"/>
  <c r="L92" i="13"/>
  <c r="K92" i="13"/>
  <c r="J92" i="13"/>
  <c r="N92" i="13" s="1"/>
  <c r="H92" i="13"/>
  <c r="G92" i="13"/>
  <c r="P91" i="13"/>
  <c r="O91" i="13"/>
  <c r="M91" i="13"/>
  <c r="L91" i="13"/>
  <c r="K91" i="13"/>
  <c r="J91" i="13"/>
  <c r="N91" i="13" s="1"/>
  <c r="H91" i="13"/>
  <c r="G91" i="13"/>
  <c r="P90" i="13"/>
  <c r="O90" i="13"/>
  <c r="M90" i="13"/>
  <c r="L90" i="13"/>
  <c r="K90" i="13"/>
  <c r="J90" i="13"/>
  <c r="N90" i="13" s="1"/>
  <c r="H90" i="13"/>
  <c r="G90" i="13"/>
  <c r="P89" i="13"/>
  <c r="O89" i="13"/>
  <c r="M89" i="13"/>
  <c r="L50" i="91" s="1"/>
  <c r="L89" i="13"/>
  <c r="K50" i="91" s="1"/>
  <c r="K89" i="13"/>
  <c r="J50" i="91" s="1"/>
  <c r="J89" i="13"/>
  <c r="H89" i="13"/>
  <c r="G89" i="13"/>
  <c r="P88" i="13"/>
  <c r="O88" i="13"/>
  <c r="M88" i="13"/>
  <c r="L49" i="91" s="1"/>
  <c r="L88" i="13"/>
  <c r="K49" i="91" s="1"/>
  <c r="K88" i="13"/>
  <c r="J49" i="91" s="1"/>
  <c r="J88" i="13"/>
  <c r="H88" i="13"/>
  <c r="G88" i="13"/>
  <c r="P87" i="13"/>
  <c r="O87" i="13"/>
  <c r="M87" i="13"/>
  <c r="L48" i="91" s="1"/>
  <c r="L87" i="13"/>
  <c r="K48" i="91" s="1"/>
  <c r="K87" i="13"/>
  <c r="J48" i="91" s="1"/>
  <c r="J87" i="13"/>
  <c r="H87" i="13"/>
  <c r="G87" i="13"/>
  <c r="P86" i="13"/>
  <c r="O86" i="13"/>
  <c r="M86" i="13"/>
  <c r="F21" i="91" s="1"/>
  <c r="L86" i="13"/>
  <c r="E21" i="91" s="1"/>
  <c r="K86" i="13"/>
  <c r="D21" i="91" s="1"/>
  <c r="J86" i="13"/>
  <c r="H86" i="13"/>
  <c r="G86" i="13"/>
  <c r="P85" i="13"/>
  <c r="O85" i="13"/>
  <c r="M85" i="13"/>
  <c r="F20" i="91" s="1"/>
  <c r="L85" i="13"/>
  <c r="E20" i="91" s="1"/>
  <c r="K85" i="13"/>
  <c r="D20" i="91" s="1"/>
  <c r="J85" i="13"/>
  <c r="H85" i="13"/>
  <c r="G85" i="13"/>
  <c r="P84" i="13"/>
  <c r="O84" i="13"/>
  <c r="M84" i="13"/>
  <c r="L47" i="91" s="1"/>
  <c r="L84" i="13"/>
  <c r="K47" i="91" s="1"/>
  <c r="K84" i="13"/>
  <c r="J47" i="91" s="1"/>
  <c r="J84" i="13"/>
  <c r="H84" i="13"/>
  <c r="G84" i="13"/>
  <c r="P83" i="13"/>
  <c r="O83" i="13"/>
  <c r="M83" i="13"/>
  <c r="L83" i="13"/>
  <c r="K83" i="13"/>
  <c r="J83" i="13"/>
  <c r="I46" i="91" s="1"/>
  <c r="H83" i="13"/>
  <c r="G83" i="13"/>
  <c r="P82" i="13"/>
  <c r="O82" i="13"/>
  <c r="M82" i="13"/>
  <c r="L45" i="91" s="1"/>
  <c r="L82" i="13"/>
  <c r="K45" i="91" s="1"/>
  <c r="K82" i="13"/>
  <c r="J45" i="91" s="1"/>
  <c r="J82" i="13"/>
  <c r="H82" i="13"/>
  <c r="G82" i="13"/>
  <c r="P81" i="13"/>
  <c r="O81" i="13"/>
  <c r="M81" i="13"/>
  <c r="L81" i="13"/>
  <c r="K81" i="13"/>
  <c r="J81" i="13"/>
  <c r="N81" i="13" s="1"/>
  <c r="H81" i="13"/>
  <c r="G81" i="13"/>
  <c r="P80" i="13"/>
  <c r="O80" i="13"/>
  <c r="M80" i="13"/>
  <c r="L43" i="91" s="1"/>
  <c r="L80" i="13"/>
  <c r="K43" i="91" s="1"/>
  <c r="K80" i="13"/>
  <c r="J43" i="91" s="1"/>
  <c r="J80" i="13"/>
  <c r="H80" i="13"/>
  <c r="G80" i="13"/>
  <c r="P79" i="13"/>
  <c r="O79" i="13"/>
  <c r="M79" i="13"/>
  <c r="L42" i="91" s="1"/>
  <c r="L79" i="13"/>
  <c r="K42" i="91" s="1"/>
  <c r="K79" i="13"/>
  <c r="J42" i="91" s="1"/>
  <c r="J79" i="13"/>
  <c r="H79" i="13"/>
  <c r="G79" i="13"/>
  <c r="P78" i="13"/>
  <c r="O78" i="13"/>
  <c r="M78" i="13"/>
  <c r="X28" i="91" s="1"/>
  <c r="L78" i="13"/>
  <c r="W28" i="91" s="1"/>
  <c r="K78" i="13"/>
  <c r="V28" i="91" s="1"/>
  <c r="J78" i="13"/>
  <c r="H78" i="13"/>
  <c r="G78" i="13"/>
  <c r="P77" i="13"/>
  <c r="O77" i="13"/>
  <c r="M77" i="13"/>
  <c r="X27" i="91" s="1"/>
  <c r="L77" i="13"/>
  <c r="W27" i="91" s="1"/>
  <c r="K77" i="13"/>
  <c r="V27" i="91" s="1"/>
  <c r="J77" i="13"/>
  <c r="H77" i="13"/>
  <c r="G77" i="13"/>
  <c r="P76" i="13"/>
  <c r="O76" i="13"/>
  <c r="M76" i="13"/>
  <c r="X26" i="91" s="1"/>
  <c r="L76" i="13"/>
  <c r="W26" i="91" s="1"/>
  <c r="K76" i="13"/>
  <c r="V26" i="91" s="1"/>
  <c r="J76" i="13"/>
  <c r="H76" i="13"/>
  <c r="G76" i="13"/>
  <c r="P75" i="13"/>
  <c r="O75" i="13"/>
  <c r="M75" i="13"/>
  <c r="L75" i="13"/>
  <c r="K75" i="13"/>
  <c r="J75" i="13"/>
  <c r="H75" i="13"/>
  <c r="G75" i="13"/>
  <c r="P74" i="13"/>
  <c r="O74" i="13"/>
  <c r="M74" i="13"/>
  <c r="L40" i="91" s="1"/>
  <c r="L74" i="13"/>
  <c r="K40" i="91" s="1"/>
  <c r="K74" i="13"/>
  <c r="J40" i="91" s="1"/>
  <c r="J74" i="13"/>
  <c r="H74" i="13"/>
  <c r="G74" i="13"/>
  <c r="P73" i="13"/>
  <c r="O73" i="13"/>
  <c r="M73" i="13"/>
  <c r="L39" i="91" s="1"/>
  <c r="L73" i="13"/>
  <c r="K39" i="91" s="1"/>
  <c r="K73" i="13"/>
  <c r="J39" i="91" s="1"/>
  <c r="J73" i="13"/>
  <c r="H73" i="13"/>
  <c r="G73" i="13"/>
  <c r="P72" i="13"/>
  <c r="O72" i="13"/>
  <c r="M72" i="13"/>
  <c r="L72" i="13"/>
  <c r="K72" i="13"/>
  <c r="J72" i="13"/>
  <c r="N72" i="13" s="1"/>
  <c r="H72" i="13"/>
  <c r="G72" i="13"/>
  <c r="P71" i="13"/>
  <c r="O71" i="13"/>
  <c r="M71" i="13"/>
  <c r="X24" i="91" s="1"/>
  <c r="L71" i="13"/>
  <c r="W24" i="91" s="1"/>
  <c r="K71" i="13"/>
  <c r="V24" i="91" s="1"/>
  <c r="J71" i="13"/>
  <c r="H71" i="13"/>
  <c r="G71" i="13"/>
  <c r="P70" i="13"/>
  <c r="O70" i="13"/>
  <c r="M70" i="13"/>
  <c r="X23" i="91" s="1"/>
  <c r="L70" i="13"/>
  <c r="W23" i="91" s="1"/>
  <c r="K70" i="13"/>
  <c r="V23" i="91" s="1"/>
  <c r="J70" i="13"/>
  <c r="H70" i="13"/>
  <c r="G70" i="13"/>
  <c r="P69" i="13"/>
  <c r="O69" i="13"/>
  <c r="M69" i="13"/>
  <c r="X22" i="91" s="1"/>
  <c r="L69" i="13"/>
  <c r="W22" i="91" s="1"/>
  <c r="K69" i="13"/>
  <c r="V22" i="91" s="1"/>
  <c r="J69" i="13"/>
  <c r="H69" i="13"/>
  <c r="G69" i="13"/>
  <c r="P68" i="13"/>
  <c r="O68" i="13"/>
  <c r="M68" i="13"/>
  <c r="X21" i="91" s="1"/>
  <c r="L68" i="13"/>
  <c r="W21" i="91" s="1"/>
  <c r="K68" i="13"/>
  <c r="V21" i="91" s="1"/>
  <c r="J68" i="13"/>
  <c r="H68" i="13"/>
  <c r="G68" i="13"/>
  <c r="P67" i="13"/>
  <c r="O67" i="13"/>
  <c r="M67" i="13"/>
  <c r="L38" i="91" s="1"/>
  <c r="L67" i="13"/>
  <c r="K38" i="91" s="1"/>
  <c r="K67" i="13"/>
  <c r="J38" i="91" s="1"/>
  <c r="J67" i="13"/>
  <c r="H67" i="13"/>
  <c r="G67" i="13"/>
  <c r="P66" i="13"/>
  <c r="O66" i="13"/>
  <c r="M66" i="13"/>
  <c r="X20" i="91" s="1"/>
  <c r="L66" i="13"/>
  <c r="W20" i="91" s="1"/>
  <c r="K66" i="13"/>
  <c r="V20" i="91" s="1"/>
  <c r="J66" i="13"/>
  <c r="H66" i="13"/>
  <c r="G66" i="13"/>
  <c r="P65" i="13"/>
  <c r="O65" i="13"/>
  <c r="M65" i="13"/>
  <c r="X19" i="91" s="1"/>
  <c r="L65" i="13"/>
  <c r="W19" i="91" s="1"/>
  <c r="K65" i="13"/>
  <c r="V19" i="91" s="1"/>
  <c r="J65" i="13"/>
  <c r="H65" i="13"/>
  <c r="G65" i="13"/>
  <c r="P64" i="13"/>
  <c r="O64" i="13"/>
  <c r="M64" i="13"/>
  <c r="L64" i="13"/>
  <c r="K64" i="13"/>
  <c r="J64" i="13"/>
  <c r="C18" i="91" s="1"/>
  <c r="H64" i="13"/>
  <c r="G64" i="13"/>
  <c r="P63" i="13"/>
  <c r="O63" i="13"/>
  <c r="M63" i="13"/>
  <c r="L37" i="91" s="1"/>
  <c r="K63" i="13"/>
  <c r="J37" i="91" s="1"/>
  <c r="J63" i="13"/>
  <c r="H63" i="13"/>
  <c r="G63" i="13"/>
  <c r="P62" i="13"/>
  <c r="O62" i="13"/>
  <c r="M62" i="13"/>
  <c r="X18" i="91" s="1"/>
  <c r="L62" i="13"/>
  <c r="W18" i="91" s="1"/>
  <c r="K62" i="13"/>
  <c r="V18" i="91" s="1"/>
  <c r="J62" i="13"/>
  <c r="H62" i="13"/>
  <c r="G62" i="13"/>
  <c r="P61" i="13"/>
  <c r="O61" i="13"/>
  <c r="M61" i="13"/>
  <c r="X17" i="91" s="1"/>
  <c r="L61" i="13"/>
  <c r="W17" i="91" s="1"/>
  <c r="K61" i="13"/>
  <c r="V17" i="91" s="1"/>
  <c r="J61" i="13"/>
  <c r="H61" i="13"/>
  <c r="G61" i="13"/>
  <c r="P60" i="13"/>
  <c r="O60" i="13"/>
  <c r="M60" i="13"/>
  <c r="X16" i="91" s="1"/>
  <c r="L60" i="13"/>
  <c r="W16" i="91" s="1"/>
  <c r="K60" i="13"/>
  <c r="V16" i="91" s="1"/>
  <c r="J60" i="13"/>
  <c r="H60" i="13"/>
  <c r="G60" i="13"/>
  <c r="O34" i="13"/>
  <c r="P34" i="13"/>
  <c r="O35" i="13"/>
  <c r="P35" i="13"/>
  <c r="O36" i="13"/>
  <c r="P36" i="13"/>
  <c r="O37" i="13"/>
  <c r="P37" i="13"/>
  <c r="O38" i="13"/>
  <c r="P38" i="13"/>
  <c r="O39" i="13"/>
  <c r="P39" i="13"/>
  <c r="O40" i="13"/>
  <c r="P40" i="13"/>
  <c r="O41" i="13"/>
  <c r="P41" i="13"/>
  <c r="O42" i="13"/>
  <c r="P42" i="13"/>
  <c r="O43" i="13"/>
  <c r="P43" i="13"/>
  <c r="O44" i="13"/>
  <c r="P44" i="13"/>
  <c r="O45" i="13"/>
  <c r="P45" i="13"/>
  <c r="O46" i="13"/>
  <c r="P46" i="13"/>
  <c r="O47" i="13"/>
  <c r="P47" i="13"/>
  <c r="O48" i="13"/>
  <c r="P48" i="13"/>
  <c r="O49" i="13"/>
  <c r="P49" i="13"/>
  <c r="O50" i="13"/>
  <c r="P50" i="13"/>
  <c r="O51" i="13"/>
  <c r="P51" i="13"/>
  <c r="O52" i="13"/>
  <c r="P52" i="13"/>
  <c r="O53" i="13"/>
  <c r="P53" i="13"/>
  <c r="O54" i="13"/>
  <c r="P54" i="13"/>
  <c r="O55" i="13"/>
  <c r="P55" i="13"/>
  <c r="O56" i="13"/>
  <c r="P56" i="13"/>
  <c r="O57" i="13"/>
  <c r="P57" i="13"/>
  <c r="O58" i="13"/>
  <c r="P58" i="13"/>
  <c r="O59" i="13"/>
  <c r="P59" i="13"/>
  <c r="J34" i="13"/>
  <c r="K34" i="13"/>
  <c r="L34" i="13"/>
  <c r="M34" i="13"/>
  <c r="J35" i="13"/>
  <c r="K35" i="13"/>
  <c r="L35" i="13"/>
  <c r="M35" i="13"/>
  <c r="J36" i="13"/>
  <c r="K36" i="13"/>
  <c r="L36" i="13"/>
  <c r="M36" i="13"/>
  <c r="J37" i="13"/>
  <c r="U25" i="91" s="1"/>
  <c r="K37" i="13"/>
  <c r="V25" i="91" s="1"/>
  <c r="L37" i="13"/>
  <c r="W25" i="91" s="1"/>
  <c r="M37" i="13"/>
  <c r="X25" i="91" s="1"/>
  <c r="J38" i="13"/>
  <c r="C11" i="91" s="1"/>
  <c r="K38" i="13"/>
  <c r="D11" i="91" s="1"/>
  <c r="L38" i="13"/>
  <c r="E11" i="91" s="1"/>
  <c r="M38" i="13"/>
  <c r="F11" i="91" s="1"/>
  <c r="J39" i="13"/>
  <c r="K39" i="13"/>
  <c r="L39" i="13"/>
  <c r="M39" i="13"/>
  <c r="J40" i="13"/>
  <c r="K40" i="13"/>
  <c r="L40" i="13"/>
  <c r="M40" i="13"/>
  <c r="J41" i="13"/>
  <c r="U8" i="91" s="1"/>
  <c r="K41" i="13"/>
  <c r="V8" i="91" s="1"/>
  <c r="L41" i="13"/>
  <c r="W8" i="91" s="1"/>
  <c r="M41" i="13"/>
  <c r="X8" i="91" s="1"/>
  <c r="J42" i="13"/>
  <c r="U9" i="91" s="1"/>
  <c r="K42" i="13"/>
  <c r="V9" i="91" s="1"/>
  <c r="L42" i="13"/>
  <c r="W9" i="91" s="1"/>
  <c r="M42" i="13"/>
  <c r="X9" i="91" s="1"/>
  <c r="J43" i="13"/>
  <c r="U10" i="91" s="1"/>
  <c r="K43" i="13"/>
  <c r="V10" i="91" s="1"/>
  <c r="L43" i="13"/>
  <c r="W10" i="91" s="1"/>
  <c r="M43" i="13"/>
  <c r="X10" i="91" s="1"/>
  <c r="J44" i="13"/>
  <c r="C13" i="91" s="1"/>
  <c r="K44" i="13"/>
  <c r="D13" i="91" s="1"/>
  <c r="L44" i="13"/>
  <c r="E13" i="91" s="1"/>
  <c r="M44" i="13"/>
  <c r="F13" i="91" s="1"/>
  <c r="J45" i="13"/>
  <c r="O8" i="91" s="1"/>
  <c r="K45" i="13"/>
  <c r="P8" i="91" s="1"/>
  <c r="L45" i="13"/>
  <c r="Q8" i="91" s="1"/>
  <c r="M45" i="13"/>
  <c r="R8" i="91" s="1"/>
  <c r="J46" i="13"/>
  <c r="O9" i="91" s="1"/>
  <c r="K46" i="13"/>
  <c r="P9" i="91" s="1"/>
  <c r="L46" i="13"/>
  <c r="Q9" i="91" s="1"/>
  <c r="M46" i="13"/>
  <c r="R9" i="91" s="1"/>
  <c r="J47" i="13"/>
  <c r="O10" i="91" s="1"/>
  <c r="K47" i="13"/>
  <c r="P10" i="91" s="1"/>
  <c r="L47" i="13"/>
  <c r="Q10" i="91" s="1"/>
  <c r="M47" i="13"/>
  <c r="R10" i="91" s="1"/>
  <c r="J48" i="13"/>
  <c r="K48" i="13"/>
  <c r="L48" i="13"/>
  <c r="M48" i="13"/>
  <c r="J49" i="13"/>
  <c r="U12" i="91" s="1"/>
  <c r="K49" i="13"/>
  <c r="V12" i="91" s="1"/>
  <c r="L49" i="13"/>
  <c r="W12" i="91" s="1"/>
  <c r="M49" i="13"/>
  <c r="X12" i="91" s="1"/>
  <c r="J50" i="13"/>
  <c r="U13" i="91" s="1"/>
  <c r="K50" i="13"/>
  <c r="V13" i="91" s="1"/>
  <c r="L50" i="13"/>
  <c r="W13" i="91" s="1"/>
  <c r="M50" i="13"/>
  <c r="X13" i="91" s="1"/>
  <c r="J51" i="13"/>
  <c r="U14" i="91" s="1"/>
  <c r="K51" i="13"/>
  <c r="V14" i="91" s="1"/>
  <c r="L51" i="13"/>
  <c r="W14" i="91" s="1"/>
  <c r="M51" i="13"/>
  <c r="X14" i="91" s="1"/>
  <c r="J52" i="13"/>
  <c r="K52" i="13"/>
  <c r="L52" i="13"/>
  <c r="M52" i="13"/>
  <c r="J53" i="13"/>
  <c r="K53" i="13"/>
  <c r="L53" i="13"/>
  <c r="M53" i="13"/>
  <c r="J54" i="13"/>
  <c r="K54" i="13"/>
  <c r="L54" i="13"/>
  <c r="M54" i="13"/>
  <c r="J55" i="13"/>
  <c r="K55" i="13"/>
  <c r="L55" i="13"/>
  <c r="M55" i="13"/>
  <c r="J56" i="13"/>
  <c r="K56" i="13"/>
  <c r="L56" i="13"/>
  <c r="M56" i="13"/>
  <c r="J57" i="13"/>
  <c r="K57" i="13"/>
  <c r="L57" i="13"/>
  <c r="M57" i="13"/>
  <c r="J58" i="13"/>
  <c r="K58" i="13"/>
  <c r="J36" i="91" s="1"/>
  <c r="L58" i="13"/>
  <c r="M58" i="13"/>
  <c r="J59" i="13"/>
  <c r="U15" i="91" s="1"/>
  <c r="K59" i="13"/>
  <c r="V15" i="91" s="1"/>
  <c r="L59" i="13"/>
  <c r="W15" i="91" s="1"/>
  <c r="M59" i="13"/>
  <c r="X15" i="91" s="1"/>
  <c r="P33" i="13"/>
  <c r="O33" i="13"/>
  <c r="M33" i="13"/>
  <c r="L33" i="13"/>
  <c r="K33" i="13"/>
  <c r="J33" i="13"/>
  <c r="O10" i="13"/>
  <c r="P10" i="13"/>
  <c r="O11" i="13"/>
  <c r="P11" i="13"/>
  <c r="O12" i="13"/>
  <c r="P12" i="13"/>
  <c r="O13" i="13"/>
  <c r="P13" i="13"/>
  <c r="O14" i="13"/>
  <c r="P14" i="13"/>
  <c r="O15" i="13"/>
  <c r="P15" i="13"/>
  <c r="O16" i="13"/>
  <c r="P16" i="13"/>
  <c r="O17" i="13"/>
  <c r="P17" i="13"/>
  <c r="O18" i="13"/>
  <c r="P18" i="13"/>
  <c r="O19" i="13"/>
  <c r="P19" i="13"/>
  <c r="O20" i="13"/>
  <c r="P20" i="13"/>
  <c r="O21" i="13"/>
  <c r="P21" i="13"/>
  <c r="O22" i="13"/>
  <c r="P22" i="13"/>
  <c r="O23" i="13"/>
  <c r="P23" i="13"/>
  <c r="O24" i="13"/>
  <c r="P24" i="13"/>
  <c r="O25" i="13"/>
  <c r="P25" i="13"/>
  <c r="O26" i="13"/>
  <c r="P26" i="13"/>
  <c r="O27" i="13"/>
  <c r="P27" i="13"/>
  <c r="O28" i="13"/>
  <c r="P28" i="13"/>
  <c r="O29" i="13"/>
  <c r="P29" i="13"/>
  <c r="O30" i="13"/>
  <c r="P30" i="13"/>
  <c r="O31" i="13"/>
  <c r="P31" i="13"/>
  <c r="O32" i="13"/>
  <c r="P32" i="13"/>
  <c r="J10" i="13"/>
  <c r="I3" i="91" s="1"/>
  <c r="K10" i="13"/>
  <c r="J3" i="91" s="1"/>
  <c r="L10" i="13"/>
  <c r="K3" i="91" s="1"/>
  <c r="M10" i="13"/>
  <c r="L3" i="91" s="1"/>
  <c r="J11" i="13"/>
  <c r="C4" i="91" s="1"/>
  <c r="K11" i="13"/>
  <c r="D4" i="91" s="1"/>
  <c r="L11" i="13"/>
  <c r="E4" i="91" s="1"/>
  <c r="M11" i="13"/>
  <c r="F4" i="91" s="1"/>
  <c r="J12" i="13"/>
  <c r="I4" i="91" s="1"/>
  <c r="K12" i="13"/>
  <c r="J4" i="91" s="1"/>
  <c r="L12" i="13"/>
  <c r="K4" i="91" s="1"/>
  <c r="M12" i="13"/>
  <c r="L4" i="91" s="1"/>
  <c r="J13" i="13"/>
  <c r="C5" i="91" s="1"/>
  <c r="K13" i="13"/>
  <c r="D5" i="91" s="1"/>
  <c r="L13" i="13"/>
  <c r="E5" i="91" s="1"/>
  <c r="M13" i="13"/>
  <c r="F5" i="91" s="1"/>
  <c r="J14" i="13"/>
  <c r="I5" i="91" s="1"/>
  <c r="K14" i="13"/>
  <c r="J5" i="91" s="1"/>
  <c r="L14" i="13"/>
  <c r="K5" i="91" s="1"/>
  <c r="M14" i="13"/>
  <c r="L5" i="91" s="1"/>
  <c r="J15" i="13"/>
  <c r="K15" i="13"/>
  <c r="L15" i="13"/>
  <c r="M15" i="13"/>
  <c r="J16" i="13"/>
  <c r="I7" i="91" s="1"/>
  <c r="K16" i="13"/>
  <c r="J7" i="91" s="1"/>
  <c r="L16" i="13"/>
  <c r="K7" i="91" s="1"/>
  <c r="M16" i="13"/>
  <c r="L7" i="91" s="1"/>
  <c r="J17" i="13"/>
  <c r="I8" i="91" s="1"/>
  <c r="K17" i="13"/>
  <c r="J8" i="91" s="1"/>
  <c r="L17" i="13"/>
  <c r="K8" i="91" s="1"/>
  <c r="M17" i="13"/>
  <c r="L8" i="91" s="1"/>
  <c r="J18" i="13"/>
  <c r="I9" i="91" s="1"/>
  <c r="K18" i="13"/>
  <c r="J9" i="91" s="1"/>
  <c r="L18" i="13"/>
  <c r="K9" i="91" s="1"/>
  <c r="M18" i="13"/>
  <c r="L9" i="91" s="1"/>
  <c r="J19" i="13"/>
  <c r="I10" i="91" s="1"/>
  <c r="K19" i="13"/>
  <c r="J10" i="91" s="1"/>
  <c r="L19" i="13"/>
  <c r="K10" i="91" s="1"/>
  <c r="M19" i="13"/>
  <c r="L10" i="91" s="1"/>
  <c r="J20" i="13"/>
  <c r="I11" i="91" s="1"/>
  <c r="K20" i="13"/>
  <c r="J11" i="91" s="1"/>
  <c r="L20" i="13"/>
  <c r="K11" i="91" s="1"/>
  <c r="M20" i="13"/>
  <c r="L11" i="91" s="1"/>
  <c r="J21" i="13"/>
  <c r="K21" i="13"/>
  <c r="L21" i="13"/>
  <c r="M21" i="13"/>
  <c r="J22" i="13"/>
  <c r="K22" i="13"/>
  <c r="L22" i="13"/>
  <c r="M22" i="13"/>
  <c r="J23" i="13"/>
  <c r="K23" i="13"/>
  <c r="L23" i="13"/>
  <c r="M23" i="13"/>
  <c r="J24" i="13"/>
  <c r="K24" i="13"/>
  <c r="L24" i="13"/>
  <c r="M24" i="13"/>
  <c r="J25" i="13"/>
  <c r="K25" i="13"/>
  <c r="L25" i="13"/>
  <c r="M25" i="13"/>
  <c r="J26" i="13"/>
  <c r="K26" i="13"/>
  <c r="L26" i="13"/>
  <c r="M26" i="13"/>
  <c r="J27" i="13"/>
  <c r="K27" i="13"/>
  <c r="L27" i="13"/>
  <c r="M27" i="13"/>
  <c r="J28" i="13"/>
  <c r="K28" i="13"/>
  <c r="L28" i="13"/>
  <c r="M28" i="13"/>
  <c r="J29" i="13"/>
  <c r="K29" i="13"/>
  <c r="L29" i="13"/>
  <c r="M29" i="13"/>
  <c r="J30" i="13"/>
  <c r="K30" i="13"/>
  <c r="L30" i="13"/>
  <c r="M30" i="13"/>
  <c r="J31" i="13"/>
  <c r="K31" i="13"/>
  <c r="L31" i="13"/>
  <c r="M31" i="13"/>
  <c r="J32" i="13"/>
  <c r="K32" i="13"/>
  <c r="L32" i="13"/>
  <c r="M32" i="13"/>
  <c r="P9" i="13"/>
  <c r="O9" i="13"/>
  <c r="M9" i="13"/>
  <c r="F3" i="91" s="1"/>
  <c r="L9" i="13"/>
  <c r="E3" i="91" s="1"/>
  <c r="K9" i="13"/>
  <c r="D3" i="91" s="1"/>
  <c r="G498" i="24"/>
  <c r="H498" i="24"/>
  <c r="N498" i="24"/>
  <c r="G499" i="24"/>
  <c r="H499" i="24"/>
  <c r="N499" i="24"/>
  <c r="G500" i="24"/>
  <c r="H500" i="24"/>
  <c r="N500" i="24"/>
  <c r="G501" i="24"/>
  <c r="H501" i="24"/>
  <c r="N501" i="24"/>
  <c r="G502" i="24"/>
  <c r="H502" i="24"/>
  <c r="N502" i="24"/>
  <c r="G503" i="24"/>
  <c r="H503" i="24"/>
  <c r="N503" i="24"/>
  <c r="G504" i="24"/>
  <c r="H504" i="24"/>
  <c r="N504" i="24"/>
  <c r="G505" i="24"/>
  <c r="H505" i="24"/>
  <c r="N505" i="24"/>
  <c r="G506" i="24"/>
  <c r="H506" i="24"/>
  <c r="N506" i="24"/>
  <c r="G507" i="24"/>
  <c r="H507" i="24"/>
  <c r="N507" i="24"/>
  <c r="G508" i="24"/>
  <c r="H508" i="24"/>
  <c r="N508" i="24"/>
  <c r="G98" i="24"/>
  <c r="H98" i="24"/>
  <c r="G11" i="24"/>
  <c r="H11" i="24"/>
  <c r="N11" i="24"/>
  <c r="T24" i="82" s="1"/>
  <c r="G12" i="24"/>
  <c r="H12" i="24"/>
  <c r="N12" i="24"/>
  <c r="T24" i="81" s="1"/>
  <c r="G68" i="24"/>
  <c r="H68" i="24"/>
  <c r="G69" i="24"/>
  <c r="H69" i="24"/>
  <c r="G99" i="24"/>
  <c r="H99" i="24"/>
  <c r="T24" i="75"/>
  <c r="G100" i="24"/>
  <c r="H100" i="24"/>
  <c r="T24" i="63"/>
  <c r="G101" i="24"/>
  <c r="H101" i="24"/>
  <c r="T24" i="80"/>
  <c r="G102" i="24"/>
  <c r="H102" i="24"/>
  <c r="T24" i="79"/>
  <c r="G15" i="24"/>
  <c r="H15" i="24"/>
  <c r="N15" i="24"/>
  <c r="G104" i="24"/>
  <c r="H104" i="24"/>
  <c r="T24" i="73"/>
  <c r="G106" i="24"/>
  <c r="H106" i="24"/>
  <c r="G107" i="24"/>
  <c r="H107" i="24"/>
  <c r="G108" i="24"/>
  <c r="H108" i="24"/>
  <c r="G109" i="24"/>
  <c r="H109" i="24"/>
  <c r="G110" i="24"/>
  <c r="H110" i="24"/>
  <c r="G111" i="24"/>
  <c r="H111" i="24"/>
  <c r="G112" i="24"/>
  <c r="H112" i="24"/>
  <c r="G113" i="24"/>
  <c r="H113" i="24"/>
  <c r="G117" i="24"/>
  <c r="H117" i="24"/>
  <c r="G114" i="24"/>
  <c r="H114" i="24"/>
  <c r="G115" i="24"/>
  <c r="H115" i="24"/>
  <c r="G116" i="24"/>
  <c r="H116" i="24"/>
  <c r="G119" i="24"/>
  <c r="H119" i="24"/>
  <c r="T24" i="64"/>
  <c r="G120" i="24"/>
  <c r="H120" i="24"/>
  <c r="T24" i="65"/>
  <c r="G121" i="24"/>
  <c r="H121" i="24"/>
  <c r="G122" i="24"/>
  <c r="H122" i="24"/>
  <c r="G123" i="24"/>
  <c r="H123" i="24"/>
  <c r="G124" i="24"/>
  <c r="H124" i="24"/>
  <c r="G125" i="24"/>
  <c r="H125" i="24"/>
  <c r="G126" i="24"/>
  <c r="H126" i="24"/>
  <c r="G127" i="24"/>
  <c r="H127" i="24"/>
  <c r="G128" i="24"/>
  <c r="H128" i="24"/>
  <c r="G129" i="24"/>
  <c r="H129" i="24"/>
  <c r="G130" i="24"/>
  <c r="H130" i="24"/>
  <c r="G131" i="24"/>
  <c r="H131" i="24"/>
  <c r="G132" i="24"/>
  <c r="H132" i="24"/>
  <c r="G133" i="24"/>
  <c r="H133" i="24"/>
  <c r="G134" i="24"/>
  <c r="H134" i="24"/>
  <c r="G135" i="24"/>
  <c r="H135" i="24"/>
  <c r="G136" i="24"/>
  <c r="H136" i="24"/>
  <c r="G137" i="24"/>
  <c r="H137" i="24"/>
  <c r="G138" i="24"/>
  <c r="H138" i="24"/>
  <c r="G139" i="24"/>
  <c r="H139" i="24"/>
  <c r="G140" i="24"/>
  <c r="H140" i="24"/>
  <c r="G141" i="24"/>
  <c r="H141" i="24"/>
  <c r="G142" i="24"/>
  <c r="H142" i="24"/>
  <c r="G143" i="24"/>
  <c r="H143" i="24"/>
  <c r="G144" i="24"/>
  <c r="H144" i="24"/>
  <c r="G145" i="24"/>
  <c r="H145" i="24"/>
  <c r="G146" i="24"/>
  <c r="H146" i="24"/>
  <c r="G147" i="24"/>
  <c r="H147" i="24"/>
  <c r="G148" i="24"/>
  <c r="H148" i="24"/>
  <c r="G149" i="24"/>
  <c r="H149" i="24"/>
  <c r="G150" i="24"/>
  <c r="H150" i="24"/>
  <c r="G151" i="24"/>
  <c r="H151" i="24"/>
  <c r="G152" i="24"/>
  <c r="H152" i="24"/>
  <c r="G153" i="24"/>
  <c r="H153" i="24"/>
  <c r="G154" i="24"/>
  <c r="H154" i="24"/>
  <c r="G156" i="24"/>
  <c r="H156" i="24"/>
  <c r="G157" i="24"/>
  <c r="H157" i="24"/>
  <c r="T24" i="78"/>
  <c r="G118" i="24"/>
  <c r="H118" i="24"/>
  <c r="T24" i="66"/>
  <c r="G158" i="24"/>
  <c r="H158" i="24"/>
  <c r="T24" i="74"/>
  <c r="G105" i="24"/>
  <c r="H105" i="24"/>
  <c r="T24" i="72"/>
  <c r="G35" i="24"/>
  <c r="H35" i="24"/>
  <c r="N35" i="24"/>
  <c r="G36" i="24"/>
  <c r="H36" i="24"/>
  <c r="N36" i="24"/>
  <c r="T24" i="51" s="1"/>
  <c r="G48" i="24"/>
  <c r="H48" i="24"/>
  <c r="G49" i="24"/>
  <c r="H49" i="24"/>
  <c r="G159" i="24"/>
  <c r="H159" i="24"/>
  <c r="G60" i="24"/>
  <c r="H60" i="24"/>
  <c r="G160" i="24"/>
  <c r="H160" i="24"/>
  <c r="G47" i="24"/>
  <c r="H47" i="24"/>
  <c r="G161" i="24"/>
  <c r="H161" i="24"/>
  <c r="T24" i="58"/>
  <c r="G162" i="24"/>
  <c r="H162" i="24"/>
  <c r="G163" i="24"/>
  <c r="H163" i="24"/>
  <c r="G164" i="24"/>
  <c r="H164" i="24"/>
  <c r="G165" i="24"/>
  <c r="H165" i="24"/>
  <c r="G166" i="24"/>
  <c r="H166" i="24"/>
  <c r="G167" i="24"/>
  <c r="H167" i="24"/>
  <c r="G168" i="24"/>
  <c r="H168" i="24"/>
  <c r="G169" i="24"/>
  <c r="H169" i="24"/>
  <c r="G170" i="24"/>
  <c r="H170" i="24"/>
  <c r="G171" i="24"/>
  <c r="H171" i="24"/>
  <c r="G172" i="24"/>
  <c r="H172" i="24"/>
  <c r="G173" i="24"/>
  <c r="H173" i="24"/>
  <c r="G174" i="24"/>
  <c r="H174" i="24"/>
  <c r="G175" i="24"/>
  <c r="H175" i="24"/>
  <c r="G176" i="24"/>
  <c r="H176" i="24"/>
  <c r="G177" i="24"/>
  <c r="H177" i="24"/>
  <c r="G178" i="24"/>
  <c r="H178" i="24"/>
  <c r="G103" i="24"/>
  <c r="H103" i="24"/>
  <c r="G179" i="24"/>
  <c r="H179" i="24"/>
  <c r="G180" i="24"/>
  <c r="H180" i="24"/>
  <c r="G181" i="24"/>
  <c r="H181" i="24"/>
  <c r="G182" i="24"/>
  <c r="H182" i="24"/>
  <c r="G183" i="24"/>
  <c r="H183" i="24"/>
  <c r="G184" i="24"/>
  <c r="H184" i="24"/>
  <c r="G185" i="24"/>
  <c r="H185" i="24"/>
  <c r="G186" i="24"/>
  <c r="H186" i="24"/>
  <c r="G155" i="24"/>
  <c r="H155" i="24"/>
  <c r="G187" i="24"/>
  <c r="H187" i="24"/>
  <c r="G188" i="24"/>
  <c r="H188" i="24"/>
  <c r="G189" i="24"/>
  <c r="H189" i="24"/>
  <c r="G190" i="24"/>
  <c r="H190" i="24"/>
  <c r="G191" i="24"/>
  <c r="H191" i="24"/>
  <c r="G192" i="24"/>
  <c r="H192" i="24"/>
  <c r="G193" i="24"/>
  <c r="H193" i="24"/>
  <c r="G194" i="24"/>
  <c r="H194" i="24"/>
  <c r="G195" i="24"/>
  <c r="H195" i="24"/>
  <c r="G196" i="24"/>
  <c r="H196" i="24"/>
  <c r="G197" i="24"/>
  <c r="H197" i="24"/>
  <c r="T24" i="62"/>
  <c r="G198" i="24"/>
  <c r="H198" i="24"/>
  <c r="T24" i="61"/>
  <c r="G199" i="24"/>
  <c r="H199" i="24"/>
  <c r="T24" i="60"/>
  <c r="G200" i="24"/>
  <c r="H200" i="24"/>
  <c r="T24" i="59"/>
  <c r="G201" i="24"/>
  <c r="H201" i="24"/>
  <c r="G202" i="24"/>
  <c r="H202" i="24"/>
  <c r="G203" i="24"/>
  <c r="H203" i="24"/>
  <c r="T24" i="57"/>
  <c r="G204" i="24"/>
  <c r="H204" i="24"/>
  <c r="T24" i="56"/>
  <c r="G205" i="24"/>
  <c r="H205" i="24"/>
  <c r="T24" i="55"/>
  <c r="G206" i="24"/>
  <c r="H206" i="24"/>
  <c r="T24" i="54"/>
  <c r="G207" i="24"/>
  <c r="H207" i="24"/>
  <c r="G208" i="24"/>
  <c r="H208" i="24"/>
  <c r="G209" i="24"/>
  <c r="H209" i="24"/>
  <c r="T24" i="52"/>
  <c r="G210" i="24"/>
  <c r="H210" i="24"/>
  <c r="G211" i="24"/>
  <c r="H211" i="24"/>
  <c r="T24" i="50"/>
  <c r="G212" i="24"/>
  <c r="H212" i="24"/>
  <c r="G213" i="24"/>
  <c r="H213" i="24"/>
  <c r="G214" i="24"/>
  <c r="H214" i="24"/>
  <c r="T24" i="39"/>
  <c r="G215" i="24"/>
  <c r="H215" i="24"/>
  <c r="T24" i="49"/>
  <c r="G216" i="24"/>
  <c r="H216" i="24"/>
  <c r="G217" i="24"/>
  <c r="H217" i="24"/>
  <c r="G218" i="24"/>
  <c r="H218" i="24"/>
  <c r="G219" i="24"/>
  <c r="H219" i="24"/>
  <c r="G220" i="24"/>
  <c r="H220" i="24"/>
  <c r="G221" i="24"/>
  <c r="H221" i="24"/>
  <c r="G222" i="24"/>
  <c r="H222" i="24"/>
  <c r="G223" i="24"/>
  <c r="H223" i="24"/>
  <c r="G224" i="24"/>
  <c r="H224" i="24"/>
  <c r="G225" i="24"/>
  <c r="H225" i="24"/>
  <c r="G226" i="24"/>
  <c r="H226" i="24"/>
  <c r="G227" i="24"/>
  <c r="H227" i="24"/>
  <c r="G228" i="24"/>
  <c r="H228" i="24"/>
  <c r="G229" i="24"/>
  <c r="H229" i="24"/>
  <c r="G230" i="24"/>
  <c r="H230" i="24"/>
  <c r="T24" i="48"/>
  <c r="G231" i="24"/>
  <c r="H231" i="24"/>
  <c r="G232" i="24"/>
  <c r="H232" i="24"/>
  <c r="G233" i="24"/>
  <c r="H233" i="24"/>
  <c r="G234" i="24"/>
  <c r="H234" i="24"/>
  <c r="G235" i="24"/>
  <c r="H235" i="24"/>
  <c r="G236" i="24"/>
  <c r="H236" i="24"/>
  <c r="G237" i="24"/>
  <c r="H237" i="24"/>
  <c r="G238" i="24"/>
  <c r="H238" i="24"/>
  <c r="G239" i="24"/>
  <c r="H239" i="24"/>
  <c r="G240" i="24"/>
  <c r="H240" i="24"/>
  <c r="G241" i="24"/>
  <c r="H241" i="24"/>
  <c r="G242" i="24"/>
  <c r="H242" i="24"/>
  <c r="G243" i="24"/>
  <c r="H243" i="24"/>
  <c r="G244" i="24"/>
  <c r="H244" i="24"/>
  <c r="G245" i="24"/>
  <c r="H245" i="24"/>
  <c r="G246" i="24"/>
  <c r="H246" i="24"/>
  <c r="G247" i="24"/>
  <c r="H247" i="24"/>
  <c r="G248" i="24"/>
  <c r="H248" i="24"/>
  <c r="G249" i="24"/>
  <c r="H249" i="24"/>
  <c r="G250" i="24"/>
  <c r="H250" i="24"/>
  <c r="G251" i="24"/>
  <c r="H251" i="24"/>
  <c r="G252" i="24"/>
  <c r="H252" i="24"/>
  <c r="G253" i="24"/>
  <c r="H253" i="24"/>
  <c r="G254" i="24"/>
  <c r="H254" i="24"/>
  <c r="G255" i="24"/>
  <c r="H255" i="24"/>
  <c r="G256" i="24"/>
  <c r="H256" i="24"/>
  <c r="G257" i="24"/>
  <c r="H257" i="24"/>
  <c r="G258" i="24"/>
  <c r="H258" i="24"/>
  <c r="G259" i="24"/>
  <c r="H259" i="24"/>
  <c r="G260" i="24"/>
  <c r="H260" i="24"/>
  <c r="G261" i="24"/>
  <c r="H261" i="24"/>
  <c r="G262" i="24"/>
  <c r="H262" i="24"/>
  <c r="G263" i="24"/>
  <c r="H263" i="24"/>
  <c r="G264" i="24"/>
  <c r="H264" i="24"/>
  <c r="G265" i="24"/>
  <c r="H265" i="24"/>
  <c r="G266" i="24"/>
  <c r="H266" i="24"/>
  <c r="G267" i="24"/>
  <c r="H267" i="24"/>
  <c r="G268" i="24"/>
  <c r="H268" i="24"/>
  <c r="G269" i="24"/>
  <c r="H269" i="24"/>
  <c r="G270" i="24"/>
  <c r="H270" i="24"/>
  <c r="G271" i="24"/>
  <c r="H271" i="24"/>
  <c r="G272" i="24"/>
  <c r="H272" i="24"/>
  <c r="G273" i="24"/>
  <c r="H273" i="24"/>
  <c r="G274" i="24"/>
  <c r="H274" i="24"/>
  <c r="G275" i="24"/>
  <c r="H275" i="24"/>
  <c r="G276" i="24"/>
  <c r="H276" i="24"/>
  <c r="G277" i="24"/>
  <c r="H277" i="24"/>
  <c r="G278" i="24"/>
  <c r="H278" i="24"/>
  <c r="G279" i="24"/>
  <c r="H279" i="24"/>
  <c r="G280" i="24"/>
  <c r="H280" i="24"/>
  <c r="G281" i="24"/>
  <c r="H281" i="24"/>
  <c r="G282" i="24"/>
  <c r="H282" i="24"/>
  <c r="G283" i="24"/>
  <c r="H283" i="24"/>
  <c r="G284" i="24"/>
  <c r="H284" i="24"/>
  <c r="G285" i="24"/>
  <c r="H285" i="24"/>
  <c r="G286" i="24"/>
  <c r="H286" i="24"/>
  <c r="G287" i="24"/>
  <c r="H287" i="24"/>
  <c r="G288" i="24"/>
  <c r="H288" i="24"/>
  <c r="G289" i="24"/>
  <c r="H289" i="24"/>
  <c r="G290" i="24"/>
  <c r="H290" i="24"/>
  <c r="G291" i="24"/>
  <c r="H291" i="24"/>
  <c r="G292" i="24"/>
  <c r="H292" i="24"/>
  <c r="G293" i="24"/>
  <c r="H293" i="24"/>
  <c r="G294" i="24"/>
  <c r="H294" i="24"/>
  <c r="G295" i="24"/>
  <c r="H295" i="24"/>
  <c r="G296" i="24"/>
  <c r="H296" i="24"/>
  <c r="G297" i="24"/>
  <c r="H297" i="24"/>
  <c r="G298" i="24"/>
  <c r="H298" i="24"/>
  <c r="G299" i="24"/>
  <c r="H299" i="24"/>
  <c r="G300" i="24"/>
  <c r="H300" i="24"/>
  <c r="G301" i="24"/>
  <c r="H301" i="24"/>
  <c r="G302" i="24"/>
  <c r="H302" i="24"/>
  <c r="G303" i="24"/>
  <c r="H303" i="24"/>
  <c r="G304" i="24"/>
  <c r="H304" i="24"/>
  <c r="G305" i="24"/>
  <c r="H305" i="24"/>
  <c r="G306" i="24"/>
  <c r="H306" i="24"/>
  <c r="G307" i="24"/>
  <c r="H307" i="24"/>
  <c r="G308" i="24"/>
  <c r="H308" i="24"/>
  <c r="G309" i="24"/>
  <c r="H309" i="24"/>
  <c r="G310" i="24"/>
  <c r="H310" i="24"/>
  <c r="G311" i="24"/>
  <c r="H311" i="24"/>
  <c r="G312" i="24"/>
  <c r="H312" i="24"/>
  <c r="G313" i="24"/>
  <c r="H313" i="24"/>
  <c r="G314" i="24"/>
  <c r="H314" i="24"/>
  <c r="G315" i="24"/>
  <c r="H315" i="24"/>
  <c r="G316" i="24"/>
  <c r="H316" i="24"/>
  <c r="G317" i="24"/>
  <c r="H317" i="24"/>
  <c r="G318" i="24"/>
  <c r="H318" i="24"/>
  <c r="G319" i="24"/>
  <c r="H319" i="24"/>
  <c r="G320" i="24"/>
  <c r="H320" i="24"/>
  <c r="G321" i="24"/>
  <c r="H321" i="24"/>
  <c r="G322" i="24"/>
  <c r="H322" i="24"/>
  <c r="G323" i="24"/>
  <c r="H323" i="24"/>
  <c r="G324" i="24"/>
  <c r="H324" i="24"/>
  <c r="G325" i="24"/>
  <c r="H325" i="24"/>
  <c r="G326" i="24"/>
  <c r="H326" i="24"/>
  <c r="G327" i="24"/>
  <c r="H327" i="24"/>
  <c r="G328" i="24"/>
  <c r="H328" i="24"/>
  <c r="G329" i="24"/>
  <c r="H329" i="24"/>
  <c r="G330" i="24"/>
  <c r="H330" i="24"/>
  <c r="G331" i="24"/>
  <c r="H331" i="24"/>
  <c r="G332" i="24"/>
  <c r="H332" i="24"/>
  <c r="G333" i="24"/>
  <c r="H333" i="24"/>
  <c r="G334" i="24"/>
  <c r="H334" i="24"/>
  <c r="G335" i="24"/>
  <c r="H335" i="24"/>
  <c r="G336" i="24"/>
  <c r="H336" i="24"/>
  <c r="G337" i="24"/>
  <c r="H337" i="24"/>
  <c r="G338" i="24"/>
  <c r="H338" i="24"/>
  <c r="G339" i="24"/>
  <c r="H339" i="24"/>
  <c r="G340" i="24"/>
  <c r="H340" i="24"/>
  <c r="G341" i="24"/>
  <c r="H341" i="24"/>
  <c r="G342" i="24"/>
  <c r="H342" i="24"/>
  <c r="G343" i="24"/>
  <c r="H343" i="24"/>
  <c r="G344" i="24"/>
  <c r="H344" i="24"/>
  <c r="G345" i="24"/>
  <c r="H345" i="24"/>
  <c r="G346" i="24"/>
  <c r="H346" i="24"/>
  <c r="G347" i="24"/>
  <c r="H347" i="24"/>
  <c r="G348" i="24"/>
  <c r="H348" i="24"/>
  <c r="G349" i="24"/>
  <c r="H349" i="24"/>
  <c r="G350" i="24"/>
  <c r="H350" i="24"/>
  <c r="G351" i="24"/>
  <c r="H351" i="24"/>
  <c r="G352" i="24"/>
  <c r="H352" i="24"/>
  <c r="G353" i="24"/>
  <c r="H353" i="24"/>
  <c r="G354" i="24"/>
  <c r="H354" i="24"/>
  <c r="G355" i="24"/>
  <c r="H355" i="24"/>
  <c r="G356" i="24"/>
  <c r="H356" i="24"/>
  <c r="G357" i="24"/>
  <c r="H357" i="24"/>
  <c r="G358" i="24"/>
  <c r="H358" i="24"/>
  <c r="G359" i="24"/>
  <c r="H359" i="24"/>
  <c r="G360" i="24"/>
  <c r="H360" i="24"/>
  <c r="G361" i="24"/>
  <c r="H361" i="24"/>
  <c r="G362" i="24"/>
  <c r="H362" i="24"/>
  <c r="G363" i="24"/>
  <c r="H363" i="24"/>
  <c r="G364" i="24"/>
  <c r="H364" i="24"/>
  <c r="G365" i="24"/>
  <c r="H365" i="24"/>
  <c r="G366" i="24"/>
  <c r="H366" i="24"/>
  <c r="G367" i="24"/>
  <c r="H367" i="24"/>
  <c r="G368" i="24"/>
  <c r="H368" i="24"/>
  <c r="G369" i="24"/>
  <c r="H369" i="24"/>
  <c r="G370" i="24"/>
  <c r="H370" i="24"/>
  <c r="G371" i="24"/>
  <c r="H371" i="24"/>
  <c r="G372" i="24"/>
  <c r="H372" i="24"/>
  <c r="G373" i="24"/>
  <c r="H373" i="24"/>
  <c r="G374" i="24"/>
  <c r="H374" i="24"/>
  <c r="G375" i="24"/>
  <c r="H375" i="24"/>
  <c r="G376" i="24"/>
  <c r="H376" i="24"/>
  <c r="G377" i="24"/>
  <c r="H377" i="24"/>
  <c r="G378" i="24"/>
  <c r="H378" i="24"/>
  <c r="G379" i="24"/>
  <c r="H379" i="24"/>
  <c r="G380" i="24"/>
  <c r="H380" i="24"/>
  <c r="G381" i="24"/>
  <c r="H381" i="24"/>
  <c r="G382" i="24"/>
  <c r="H382" i="24"/>
  <c r="G383" i="24"/>
  <c r="H383" i="24"/>
  <c r="G384" i="24"/>
  <c r="H384" i="24"/>
  <c r="G385" i="24"/>
  <c r="H385" i="24"/>
  <c r="G386" i="24"/>
  <c r="H386" i="24"/>
  <c r="G387" i="24"/>
  <c r="H387" i="24"/>
  <c r="G388" i="24"/>
  <c r="H388" i="24"/>
  <c r="G389" i="24"/>
  <c r="H389" i="24"/>
  <c r="G390" i="24"/>
  <c r="H390" i="24"/>
  <c r="G391" i="24"/>
  <c r="H391" i="24"/>
  <c r="G392" i="24"/>
  <c r="H392" i="24"/>
  <c r="G393" i="24"/>
  <c r="H393" i="24"/>
  <c r="G394" i="24"/>
  <c r="H394" i="24"/>
  <c r="G395" i="24"/>
  <c r="H395" i="24"/>
  <c r="G396" i="24"/>
  <c r="H396" i="24"/>
  <c r="G397" i="24"/>
  <c r="H397" i="24"/>
  <c r="G398" i="24"/>
  <c r="H398" i="24"/>
  <c r="G399" i="24"/>
  <c r="H399" i="24"/>
  <c r="G400" i="24"/>
  <c r="H400" i="24"/>
  <c r="G401" i="24"/>
  <c r="H401" i="24"/>
  <c r="G402" i="24"/>
  <c r="H402" i="24"/>
  <c r="G403" i="24"/>
  <c r="H403" i="24"/>
  <c r="G404" i="24"/>
  <c r="H404" i="24"/>
  <c r="G405" i="24"/>
  <c r="H405" i="24"/>
  <c r="G406" i="24"/>
  <c r="H406" i="24"/>
  <c r="G407" i="24"/>
  <c r="H407" i="24"/>
  <c r="G408" i="24"/>
  <c r="H408" i="24"/>
  <c r="G409" i="24"/>
  <c r="H409" i="24"/>
  <c r="G410" i="24"/>
  <c r="H410" i="24"/>
  <c r="G411" i="24"/>
  <c r="H411" i="24"/>
  <c r="G412" i="24"/>
  <c r="H412" i="24"/>
  <c r="G413" i="24"/>
  <c r="H413" i="24"/>
  <c r="G414" i="24"/>
  <c r="H414" i="24"/>
  <c r="G415" i="24"/>
  <c r="H415" i="24"/>
  <c r="G416" i="24"/>
  <c r="H416" i="24"/>
  <c r="G417" i="24"/>
  <c r="H417" i="24"/>
  <c r="G418" i="24"/>
  <c r="H418" i="24"/>
  <c r="G419" i="24"/>
  <c r="H419" i="24"/>
  <c r="G420" i="24"/>
  <c r="H420" i="24"/>
  <c r="G421" i="24"/>
  <c r="H421" i="24"/>
  <c r="G422" i="24"/>
  <c r="H422" i="24"/>
  <c r="G423" i="24"/>
  <c r="H423" i="24"/>
  <c r="G424" i="24"/>
  <c r="H424" i="24"/>
  <c r="G425" i="24"/>
  <c r="H425" i="24"/>
  <c r="G426" i="24"/>
  <c r="H426" i="24"/>
  <c r="N426" i="24"/>
  <c r="G427" i="24"/>
  <c r="H427" i="24"/>
  <c r="N427" i="24"/>
  <c r="G428" i="24"/>
  <c r="H428" i="24"/>
  <c r="N428" i="24"/>
  <c r="G429" i="24"/>
  <c r="H429" i="24"/>
  <c r="N429" i="24"/>
  <c r="G430" i="24"/>
  <c r="H430" i="24"/>
  <c r="N430" i="24"/>
  <c r="G431" i="24"/>
  <c r="H431" i="24"/>
  <c r="N431" i="24"/>
  <c r="G432" i="24"/>
  <c r="H432" i="24"/>
  <c r="N432" i="24"/>
  <c r="G433" i="24"/>
  <c r="H433" i="24"/>
  <c r="N433" i="24"/>
  <c r="G434" i="24"/>
  <c r="H434" i="24"/>
  <c r="N434" i="24"/>
  <c r="G435" i="24"/>
  <c r="H435" i="24"/>
  <c r="N435" i="24"/>
  <c r="G436" i="24"/>
  <c r="H436" i="24"/>
  <c r="N436" i="24"/>
  <c r="G437" i="24"/>
  <c r="H437" i="24"/>
  <c r="N437" i="24"/>
  <c r="G438" i="24"/>
  <c r="H438" i="24"/>
  <c r="N438" i="24"/>
  <c r="G439" i="24"/>
  <c r="H439" i="24"/>
  <c r="N439" i="24"/>
  <c r="G440" i="24"/>
  <c r="H440" i="24"/>
  <c r="N440" i="24"/>
  <c r="G441" i="24"/>
  <c r="H441" i="24"/>
  <c r="N441" i="24"/>
  <c r="G442" i="24"/>
  <c r="H442" i="24"/>
  <c r="N442" i="24"/>
  <c r="G443" i="24"/>
  <c r="H443" i="24"/>
  <c r="N443" i="24"/>
  <c r="G444" i="24"/>
  <c r="H444" i="24"/>
  <c r="N444" i="24"/>
  <c r="G445" i="24"/>
  <c r="H445" i="24"/>
  <c r="N445" i="24"/>
  <c r="G446" i="24"/>
  <c r="H446" i="24"/>
  <c r="N446" i="24"/>
  <c r="G447" i="24"/>
  <c r="H447" i="24"/>
  <c r="N447" i="24"/>
  <c r="G448" i="24"/>
  <c r="H448" i="24"/>
  <c r="N448" i="24"/>
  <c r="G449" i="24"/>
  <c r="H449" i="24"/>
  <c r="N449" i="24"/>
  <c r="G450" i="24"/>
  <c r="H450" i="24"/>
  <c r="N450" i="24"/>
  <c r="G451" i="24"/>
  <c r="H451" i="24"/>
  <c r="N451" i="24"/>
  <c r="G452" i="24"/>
  <c r="H452" i="24"/>
  <c r="N452" i="24"/>
  <c r="G453" i="24"/>
  <c r="H453" i="24"/>
  <c r="N453" i="24"/>
  <c r="G454" i="24"/>
  <c r="H454" i="24"/>
  <c r="N454" i="24"/>
  <c r="G455" i="24"/>
  <c r="H455" i="24"/>
  <c r="N455" i="24"/>
  <c r="G456" i="24"/>
  <c r="H456" i="24"/>
  <c r="N456" i="24"/>
  <c r="G457" i="24"/>
  <c r="H457" i="24"/>
  <c r="N457" i="24"/>
  <c r="G458" i="24"/>
  <c r="H458" i="24"/>
  <c r="N458" i="24"/>
  <c r="G459" i="24"/>
  <c r="H459" i="24"/>
  <c r="N459" i="24"/>
  <c r="G460" i="24"/>
  <c r="H460" i="24"/>
  <c r="N460" i="24"/>
  <c r="G461" i="24"/>
  <c r="H461" i="24"/>
  <c r="N461" i="24"/>
  <c r="G462" i="24"/>
  <c r="H462" i="24"/>
  <c r="N462" i="24"/>
  <c r="G463" i="24"/>
  <c r="H463" i="24"/>
  <c r="N463" i="24"/>
  <c r="G464" i="24"/>
  <c r="H464" i="24"/>
  <c r="N464" i="24"/>
  <c r="G465" i="24"/>
  <c r="H465" i="24"/>
  <c r="N465" i="24"/>
  <c r="G466" i="24"/>
  <c r="H466" i="24"/>
  <c r="N466" i="24"/>
  <c r="G467" i="24"/>
  <c r="H467" i="24"/>
  <c r="N467" i="24"/>
  <c r="G468" i="24"/>
  <c r="H468" i="24"/>
  <c r="N468" i="24"/>
  <c r="G469" i="24"/>
  <c r="H469" i="24"/>
  <c r="N469" i="24"/>
  <c r="G470" i="24"/>
  <c r="H470" i="24"/>
  <c r="N470" i="24"/>
  <c r="G471" i="24"/>
  <c r="H471" i="24"/>
  <c r="N471" i="24"/>
  <c r="G472" i="24"/>
  <c r="H472" i="24"/>
  <c r="N472" i="24"/>
  <c r="G473" i="24"/>
  <c r="H473" i="24"/>
  <c r="N473" i="24"/>
  <c r="G474" i="24"/>
  <c r="H474" i="24"/>
  <c r="N474" i="24"/>
  <c r="G475" i="24"/>
  <c r="H475" i="24"/>
  <c r="N475" i="24"/>
  <c r="G476" i="24"/>
  <c r="H476" i="24"/>
  <c r="N476" i="24"/>
  <c r="G477" i="24"/>
  <c r="H477" i="24"/>
  <c r="N477" i="24"/>
  <c r="G478" i="24"/>
  <c r="H478" i="24"/>
  <c r="N478" i="24"/>
  <c r="G479" i="24"/>
  <c r="H479" i="24"/>
  <c r="N479" i="24"/>
  <c r="G480" i="24"/>
  <c r="H480" i="24"/>
  <c r="N480" i="24"/>
  <c r="G481" i="24"/>
  <c r="H481" i="24"/>
  <c r="N481" i="24"/>
  <c r="G482" i="24"/>
  <c r="H482" i="24"/>
  <c r="N482" i="24"/>
  <c r="G483" i="24"/>
  <c r="H483" i="24"/>
  <c r="N483" i="24"/>
  <c r="G484" i="24"/>
  <c r="H484" i="24"/>
  <c r="N484" i="24"/>
  <c r="G485" i="24"/>
  <c r="H485" i="24"/>
  <c r="N485" i="24"/>
  <c r="G486" i="24"/>
  <c r="H486" i="24"/>
  <c r="N486" i="24"/>
  <c r="G487" i="24"/>
  <c r="H487" i="24"/>
  <c r="N487" i="24"/>
  <c r="G488" i="24"/>
  <c r="H488" i="24"/>
  <c r="N488" i="24"/>
  <c r="G489" i="24"/>
  <c r="H489" i="24"/>
  <c r="N489" i="24"/>
  <c r="G490" i="24"/>
  <c r="H490" i="24"/>
  <c r="N490" i="24"/>
  <c r="G491" i="24"/>
  <c r="H491" i="24"/>
  <c r="N491" i="24"/>
  <c r="G492" i="24"/>
  <c r="H492" i="24"/>
  <c r="N492" i="24"/>
  <c r="G493" i="24"/>
  <c r="H493" i="24"/>
  <c r="N493" i="24"/>
  <c r="G494" i="24"/>
  <c r="H494" i="24"/>
  <c r="N494" i="24"/>
  <c r="G495" i="24"/>
  <c r="H495" i="24"/>
  <c r="N495" i="24"/>
  <c r="G496" i="24"/>
  <c r="H496" i="24"/>
  <c r="N496" i="24"/>
  <c r="G497" i="24"/>
  <c r="H497" i="24"/>
  <c r="N497" i="24"/>
  <c r="N56" i="28" l="1"/>
  <c r="U36" i="95"/>
  <c r="J25" i="95"/>
  <c r="L25" i="95"/>
  <c r="N58" i="28"/>
  <c r="I26" i="95"/>
  <c r="K26" i="95"/>
  <c r="N55" i="28"/>
  <c r="U35" i="95"/>
  <c r="N57" i="28"/>
  <c r="I25" i="95"/>
  <c r="K25" i="95"/>
  <c r="J26" i="95"/>
  <c r="L26" i="95"/>
  <c r="N54" i="28"/>
  <c r="U34" i="95"/>
  <c r="V21" i="95"/>
  <c r="W22" i="95"/>
  <c r="X23" i="95"/>
  <c r="V30" i="95"/>
  <c r="V32" i="95"/>
  <c r="W31" i="95"/>
  <c r="W33" i="95"/>
  <c r="W21" i="95"/>
  <c r="X22" i="95"/>
  <c r="V24" i="95"/>
  <c r="V29" i="95"/>
  <c r="W30" i="95"/>
  <c r="W32" i="95"/>
  <c r="X31" i="95"/>
  <c r="X33" i="95"/>
  <c r="X21" i="95"/>
  <c r="V23" i="95"/>
  <c r="W24" i="95"/>
  <c r="W29" i="95"/>
  <c r="X30" i="95"/>
  <c r="X32" i="95"/>
  <c r="V22" i="95"/>
  <c r="W23" i="95"/>
  <c r="X24" i="95"/>
  <c r="X29" i="95"/>
  <c r="V31" i="95"/>
  <c r="V33" i="95"/>
  <c r="N53" i="28"/>
  <c r="U31" i="95"/>
  <c r="K19" i="95"/>
  <c r="L20" i="95"/>
  <c r="L19" i="95"/>
  <c r="J16" i="95"/>
  <c r="K18" i="95"/>
  <c r="J22" i="95"/>
  <c r="W25" i="95"/>
  <c r="E11" i="95"/>
  <c r="N46" i="28"/>
  <c r="C13" i="95"/>
  <c r="B5" i="101" s="1"/>
  <c r="W27" i="95"/>
  <c r="L23" i="95"/>
  <c r="N50" i="28"/>
  <c r="U28" i="95"/>
  <c r="I24" i="95"/>
  <c r="K16" i="95"/>
  <c r="L18" i="95"/>
  <c r="J20" i="95"/>
  <c r="K22" i="95"/>
  <c r="X25" i="95"/>
  <c r="F11" i="95"/>
  <c r="B4" i="101"/>
  <c r="X27" i="95"/>
  <c r="N49" i="28"/>
  <c r="I23" i="95"/>
  <c r="V28" i="95"/>
  <c r="J24" i="95"/>
  <c r="L16" i="95"/>
  <c r="I18" i="95"/>
  <c r="J19" i="95"/>
  <c r="K20" i="95"/>
  <c r="L22" i="95"/>
  <c r="N48" i="28"/>
  <c r="U27" i="95"/>
  <c r="J23" i="95"/>
  <c r="W28" i="95"/>
  <c r="K24" i="95"/>
  <c r="N52" i="28"/>
  <c r="U30" i="95"/>
  <c r="J18" i="95"/>
  <c r="I22" i="95"/>
  <c r="V25" i="95"/>
  <c r="D11" i="95"/>
  <c r="B3" i="101" s="1"/>
  <c r="V27" i="95"/>
  <c r="K23" i="95"/>
  <c r="X28" i="95"/>
  <c r="L24" i="95"/>
  <c r="N51" i="28"/>
  <c r="U29" i="95"/>
  <c r="N44" i="28"/>
  <c r="U25" i="95"/>
  <c r="V26" i="95"/>
  <c r="X26" i="95"/>
  <c r="N45" i="28"/>
  <c r="U26" i="95"/>
  <c r="W26" i="95"/>
  <c r="N43" i="28"/>
  <c r="U24" i="95"/>
  <c r="F7" i="95"/>
  <c r="X7" i="95"/>
  <c r="J13" i="95"/>
  <c r="V9" i="95"/>
  <c r="K14" i="95"/>
  <c r="W10" i="95"/>
  <c r="F9" i="95"/>
  <c r="X11" i="95"/>
  <c r="N38" i="28"/>
  <c r="I20" i="95"/>
  <c r="J21" i="95"/>
  <c r="N42" i="28"/>
  <c r="U23" i="95"/>
  <c r="D8" i="95"/>
  <c r="V8" i="95"/>
  <c r="K13" i="95"/>
  <c r="W9" i="95"/>
  <c r="L14" i="95"/>
  <c r="X10" i="95"/>
  <c r="N37" i="28"/>
  <c r="I19" i="95"/>
  <c r="K21" i="95"/>
  <c r="N41" i="28"/>
  <c r="U22" i="95"/>
  <c r="D7" i="95"/>
  <c r="V7" i="95"/>
  <c r="E8" i="95"/>
  <c r="W8" i="95"/>
  <c r="L13" i="95"/>
  <c r="X9" i="95"/>
  <c r="D9" i="95"/>
  <c r="V11" i="95"/>
  <c r="L21" i="95"/>
  <c r="N40" i="28"/>
  <c r="U21" i="95"/>
  <c r="E7" i="95"/>
  <c r="W7" i="95"/>
  <c r="F8" i="95"/>
  <c r="X8" i="95"/>
  <c r="J14" i="95"/>
  <c r="V10" i="95"/>
  <c r="E9" i="95"/>
  <c r="W11" i="95"/>
  <c r="N35" i="28"/>
  <c r="U20" i="95"/>
  <c r="N39" i="28"/>
  <c r="I21" i="95"/>
  <c r="N36" i="28"/>
  <c r="K12" i="95"/>
  <c r="N26" i="28"/>
  <c r="N27" i="28"/>
  <c r="N28" i="28"/>
  <c r="C3" i="104"/>
  <c r="I3" i="104"/>
  <c r="O3" i="104"/>
  <c r="U3" i="104"/>
  <c r="E10" i="95"/>
  <c r="Q3" i="104"/>
  <c r="W3" i="104"/>
  <c r="K3" i="104"/>
  <c r="E3" i="104"/>
  <c r="K17" i="95"/>
  <c r="N32" i="28"/>
  <c r="J12" i="95"/>
  <c r="L12" i="95"/>
  <c r="D10" i="95"/>
  <c r="V3" i="104"/>
  <c r="J3" i="104"/>
  <c r="P3" i="104"/>
  <c r="D3" i="104"/>
  <c r="F10" i="95"/>
  <c r="F3" i="104"/>
  <c r="X3" i="104"/>
  <c r="L3" i="104"/>
  <c r="R3" i="104"/>
  <c r="J17" i="95"/>
  <c r="L17" i="95"/>
  <c r="N33" i="28"/>
  <c r="N34" i="28"/>
  <c r="N30" i="28"/>
  <c r="I16" i="95"/>
  <c r="N31" i="28"/>
  <c r="I17" i="95"/>
  <c r="N29" i="28"/>
  <c r="C10" i="95"/>
  <c r="N25" i="28"/>
  <c r="I15" i="95"/>
  <c r="C7" i="101" s="1"/>
  <c r="N22" i="28"/>
  <c r="I13" i="95"/>
  <c r="N23" i="28"/>
  <c r="I14" i="95"/>
  <c r="N24" i="28"/>
  <c r="C9" i="95"/>
  <c r="N20" i="28"/>
  <c r="C7" i="95"/>
  <c r="N21" i="28"/>
  <c r="C8" i="95"/>
  <c r="N19" i="28"/>
  <c r="I12" i="95"/>
  <c r="N13" i="28"/>
  <c r="C6" i="95"/>
  <c r="I6" i="95"/>
  <c r="K6" i="95"/>
  <c r="E6" i="95"/>
  <c r="N14" i="28"/>
  <c r="I7" i="95"/>
  <c r="A11" i="101" s="1"/>
  <c r="N15" i="28"/>
  <c r="I8" i="95"/>
  <c r="A12" i="101" s="1"/>
  <c r="N16" i="28"/>
  <c r="I9" i="95"/>
  <c r="B7" i="101" s="1"/>
  <c r="N17" i="28"/>
  <c r="I10" i="95"/>
  <c r="B8" i="101" s="1"/>
  <c r="N18" i="28"/>
  <c r="I11" i="95"/>
  <c r="B9" i="101" s="1"/>
  <c r="D6" i="95"/>
  <c r="J6" i="95"/>
  <c r="F6" i="95"/>
  <c r="L6" i="95"/>
  <c r="N12" i="28"/>
  <c r="C5" i="95"/>
  <c r="I5" i="95"/>
  <c r="K5" i="95"/>
  <c r="E5" i="95"/>
  <c r="D5" i="95"/>
  <c r="J5" i="95"/>
  <c r="F5" i="95"/>
  <c r="L5" i="95"/>
  <c r="N10" i="28"/>
  <c r="C3" i="95"/>
  <c r="A1" i="101" s="1"/>
  <c r="N11" i="28"/>
  <c r="I4" i="95"/>
  <c r="C4" i="95"/>
  <c r="E4" i="95"/>
  <c r="K4" i="95"/>
  <c r="N9" i="28"/>
  <c r="I3" i="95"/>
  <c r="A7" i="101" s="1"/>
  <c r="J4" i="95"/>
  <c r="D4" i="95"/>
  <c r="F4" i="95"/>
  <c r="L4" i="95"/>
  <c r="L24" i="91"/>
  <c r="N88" i="13"/>
  <c r="I49" i="91"/>
  <c r="B17" i="99" s="1"/>
  <c r="N89" i="13"/>
  <c r="I50" i="91"/>
  <c r="B18" i="99" s="1"/>
  <c r="N87" i="13"/>
  <c r="I48" i="91"/>
  <c r="B16" i="99" s="1"/>
  <c r="N86" i="13"/>
  <c r="C21" i="91"/>
  <c r="D1" i="99" s="1"/>
  <c r="N85" i="13"/>
  <c r="C20" i="91"/>
  <c r="C6" i="99" s="1"/>
  <c r="J44" i="91"/>
  <c r="J46" i="91"/>
  <c r="K44" i="91"/>
  <c r="K46" i="91"/>
  <c r="L44" i="91"/>
  <c r="L46" i="91"/>
  <c r="N82" i="13"/>
  <c r="I45" i="91"/>
  <c r="B13" i="99" s="1"/>
  <c r="N84" i="13"/>
  <c r="I47" i="91"/>
  <c r="B15" i="99" s="1"/>
  <c r="N83" i="13"/>
  <c r="I44" i="91"/>
  <c r="N78" i="13"/>
  <c r="U28" i="91"/>
  <c r="N79" i="13"/>
  <c r="I42" i="91"/>
  <c r="A16" i="99" s="1"/>
  <c r="N80" i="13"/>
  <c r="I43" i="91"/>
  <c r="A17" i="99" s="1"/>
  <c r="J24" i="91"/>
  <c r="N76" i="13"/>
  <c r="U26" i="91"/>
  <c r="N77" i="13"/>
  <c r="U27" i="91"/>
  <c r="N71" i="13"/>
  <c r="U24" i="91"/>
  <c r="N73" i="13"/>
  <c r="I39" i="91"/>
  <c r="A13" i="99" s="1"/>
  <c r="N74" i="13"/>
  <c r="I40" i="91"/>
  <c r="A14" i="99" s="1"/>
  <c r="N75" i="13"/>
  <c r="I41" i="91"/>
  <c r="C19" i="91"/>
  <c r="E19" i="91"/>
  <c r="K41" i="91"/>
  <c r="D19" i="91"/>
  <c r="J41" i="91"/>
  <c r="F19" i="91"/>
  <c r="L41" i="91"/>
  <c r="N70" i="13"/>
  <c r="U23" i="91"/>
  <c r="N68" i="13"/>
  <c r="U21" i="91"/>
  <c r="N69" i="13"/>
  <c r="U22" i="91"/>
  <c r="A1" i="99"/>
  <c r="B9" i="99"/>
  <c r="B7" i="99"/>
  <c r="A11" i="99"/>
  <c r="A9" i="99"/>
  <c r="A3" i="99"/>
  <c r="A8" i="99"/>
  <c r="A2" i="99"/>
  <c r="A7" i="99"/>
  <c r="B20" i="99"/>
  <c r="B19" i="99"/>
  <c r="A24" i="99"/>
  <c r="B5" i="99"/>
  <c r="B3" i="99"/>
  <c r="B8" i="99"/>
  <c r="A12" i="99"/>
  <c r="I35" i="91"/>
  <c r="I36" i="91"/>
  <c r="E17" i="91"/>
  <c r="E18" i="91"/>
  <c r="L35" i="91"/>
  <c r="L36" i="91"/>
  <c r="F17" i="91"/>
  <c r="F18" i="91"/>
  <c r="K35" i="91"/>
  <c r="K36" i="91"/>
  <c r="N67" i="13"/>
  <c r="I38" i="91"/>
  <c r="F12" i="99" s="1"/>
  <c r="N63" i="13"/>
  <c r="I37" i="91"/>
  <c r="F11" i="99" s="1"/>
  <c r="D17" i="91"/>
  <c r="D18" i="91"/>
  <c r="C4" i="99" s="1"/>
  <c r="N66" i="13"/>
  <c r="U20" i="91"/>
  <c r="K24" i="91"/>
  <c r="N64" i="13"/>
  <c r="C17" i="91"/>
  <c r="N65" i="13"/>
  <c r="U19" i="91"/>
  <c r="I24" i="91"/>
  <c r="J35" i="91"/>
  <c r="N62" i="13"/>
  <c r="U18" i="91"/>
  <c r="L20" i="91"/>
  <c r="J20" i="91"/>
  <c r="L12" i="91"/>
  <c r="J12" i="91"/>
  <c r="L34" i="91"/>
  <c r="J34" i="91"/>
  <c r="L33" i="91"/>
  <c r="J33" i="91"/>
  <c r="L32" i="91"/>
  <c r="J32" i="91"/>
  <c r="F15" i="91"/>
  <c r="F16" i="91"/>
  <c r="D15" i="91"/>
  <c r="D16" i="91"/>
  <c r="L31" i="91"/>
  <c r="J31" i="91"/>
  <c r="L30" i="91"/>
  <c r="J30" i="91"/>
  <c r="L29" i="91"/>
  <c r="J29" i="91"/>
  <c r="F10" i="91"/>
  <c r="D10" i="91"/>
  <c r="L27" i="91"/>
  <c r="J27" i="91"/>
  <c r="L26" i="91"/>
  <c r="J26" i="91"/>
  <c r="L25" i="91"/>
  <c r="J25" i="91"/>
  <c r="N60" i="13"/>
  <c r="U16" i="91"/>
  <c r="N61" i="13"/>
  <c r="U17" i="91"/>
  <c r="K20" i="91"/>
  <c r="I20" i="91"/>
  <c r="K12" i="91"/>
  <c r="I12" i="91"/>
  <c r="K34" i="91"/>
  <c r="I34" i="91"/>
  <c r="K33" i="91"/>
  <c r="I33" i="91"/>
  <c r="K32" i="91"/>
  <c r="I32" i="91"/>
  <c r="E15" i="91"/>
  <c r="E16" i="91"/>
  <c r="C15" i="91"/>
  <c r="C16" i="91"/>
  <c r="K31" i="91"/>
  <c r="I31" i="91"/>
  <c r="K30" i="91"/>
  <c r="I30" i="91"/>
  <c r="K29" i="91"/>
  <c r="I29" i="91"/>
  <c r="E10" i="91"/>
  <c r="C10" i="91"/>
  <c r="K27" i="91"/>
  <c r="I27" i="91"/>
  <c r="K26" i="91"/>
  <c r="I26" i="91"/>
  <c r="K25" i="91"/>
  <c r="I25" i="91"/>
  <c r="D8" i="91"/>
  <c r="J16" i="91"/>
  <c r="V11" i="91"/>
  <c r="D14" i="91"/>
  <c r="V6" i="91"/>
  <c r="P5" i="91"/>
  <c r="J21" i="91"/>
  <c r="D9" i="91"/>
  <c r="J17" i="91"/>
  <c r="J14" i="91"/>
  <c r="P4" i="91"/>
  <c r="V3" i="91"/>
  <c r="D6" i="91"/>
  <c r="J6" i="91"/>
  <c r="O6" i="91"/>
  <c r="I23" i="91"/>
  <c r="U7" i="91"/>
  <c r="I22" i="91"/>
  <c r="U6" i="91"/>
  <c r="O5" i="91"/>
  <c r="I21" i="91"/>
  <c r="U5" i="91"/>
  <c r="I19" i="91"/>
  <c r="U4" i="91"/>
  <c r="I18" i="91"/>
  <c r="C9" i="91"/>
  <c r="I17" i="91"/>
  <c r="C8" i="91"/>
  <c r="I16" i="91"/>
  <c r="C7" i="91"/>
  <c r="I15" i="91"/>
  <c r="O4" i="91"/>
  <c r="I14" i="91"/>
  <c r="I13" i="91"/>
  <c r="O3" i="91"/>
  <c r="U3" i="91"/>
  <c r="C6" i="91"/>
  <c r="I6" i="91"/>
  <c r="U11" i="91"/>
  <c r="C14" i="91"/>
  <c r="O7" i="91"/>
  <c r="I28" i="91"/>
  <c r="C12" i="91"/>
  <c r="V7" i="91"/>
  <c r="J22" i="91"/>
  <c r="V4" i="91"/>
  <c r="J18" i="91"/>
  <c r="R6" i="91"/>
  <c r="L23" i="91"/>
  <c r="X7" i="91"/>
  <c r="L22" i="91"/>
  <c r="X6" i="91"/>
  <c r="R5" i="91"/>
  <c r="L21" i="91"/>
  <c r="X5" i="91"/>
  <c r="L19" i="91"/>
  <c r="X4" i="91"/>
  <c r="L18" i="91"/>
  <c r="F9" i="91"/>
  <c r="L17" i="91"/>
  <c r="L16" i="91"/>
  <c r="F8" i="91"/>
  <c r="L15" i="91"/>
  <c r="F7" i="91"/>
  <c r="L14" i="91"/>
  <c r="R4" i="91"/>
  <c r="L13" i="91"/>
  <c r="R3" i="91"/>
  <c r="X3" i="91"/>
  <c r="L6" i="91"/>
  <c r="F6" i="91"/>
  <c r="X11" i="91"/>
  <c r="F14" i="91"/>
  <c r="F12" i="91"/>
  <c r="R7" i="91"/>
  <c r="L28" i="91"/>
  <c r="B60" i="95" a="1"/>
  <c r="B60" i="95" s="1"/>
  <c r="A60" i="95" s="1"/>
  <c r="B59" i="95" a="1"/>
  <c r="B59" i="95" s="1"/>
  <c r="A59" i="95" s="1"/>
  <c r="P6" i="91"/>
  <c r="J23" i="91"/>
  <c r="V5" i="91"/>
  <c r="J19" i="91"/>
  <c r="J15" i="91"/>
  <c r="D7" i="91"/>
  <c r="J13" i="91"/>
  <c r="P3" i="91"/>
  <c r="D12" i="91"/>
  <c r="P7" i="91"/>
  <c r="J28" i="91"/>
  <c r="Q6" i="91"/>
  <c r="K23" i="91"/>
  <c r="W7" i="91"/>
  <c r="K22" i="91"/>
  <c r="W6" i="91"/>
  <c r="Q5" i="91"/>
  <c r="K21" i="91"/>
  <c r="W5" i="91"/>
  <c r="K19" i="91"/>
  <c r="W4" i="91"/>
  <c r="K18" i="91"/>
  <c r="E9" i="91"/>
  <c r="K17" i="91"/>
  <c r="K16" i="91"/>
  <c r="E8" i="91"/>
  <c r="E7" i="91"/>
  <c r="K15" i="91"/>
  <c r="Q4" i="91"/>
  <c r="K14" i="91"/>
  <c r="Q3" i="91"/>
  <c r="K13" i="91"/>
  <c r="W3" i="91"/>
  <c r="K6" i="91"/>
  <c r="E6" i="91"/>
  <c r="W11" i="91"/>
  <c r="E14" i="91"/>
  <c r="Q7" i="91"/>
  <c r="K28" i="91"/>
  <c r="E12" i="91"/>
  <c r="C115" i="28"/>
  <c r="H114" i="28"/>
  <c r="P7" i="28"/>
  <c r="N49" i="13"/>
  <c r="N50" i="13"/>
  <c r="N51" i="13"/>
  <c r="N52" i="13"/>
  <c r="N53" i="13"/>
  <c r="N54" i="13"/>
  <c r="N55" i="13"/>
  <c r="N56" i="13"/>
  <c r="N57" i="13"/>
  <c r="N58" i="13"/>
  <c r="N5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9" i="13"/>
  <c r="T24" i="46"/>
  <c r="H46" i="24"/>
  <c r="G46" i="24"/>
  <c r="T24" i="45"/>
  <c r="H45" i="24"/>
  <c r="G45" i="24"/>
  <c r="H97" i="24"/>
  <c r="G97" i="24"/>
  <c r="H96" i="24"/>
  <c r="G96" i="24"/>
  <c r="H95" i="24"/>
  <c r="G95" i="24"/>
  <c r="T24" i="67"/>
  <c r="H94" i="24"/>
  <c r="G94" i="24"/>
  <c r="H93" i="24"/>
  <c r="G93" i="24"/>
  <c r="H92" i="24"/>
  <c r="G92" i="24"/>
  <c r="T24" i="69"/>
  <c r="H91" i="24"/>
  <c r="G91" i="24"/>
  <c r="T24" i="70"/>
  <c r="H90" i="24"/>
  <c r="G90" i="24"/>
  <c r="T24" i="71"/>
  <c r="H89" i="24"/>
  <c r="G89" i="24"/>
  <c r="T24" i="47"/>
  <c r="H88" i="24"/>
  <c r="G88" i="24"/>
  <c r="H87" i="24"/>
  <c r="G87" i="24"/>
  <c r="H86" i="24"/>
  <c r="G86" i="24"/>
  <c r="H85" i="24"/>
  <c r="G85" i="24"/>
  <c r="T24" i="68"/>
  <c r="H84" i="24"/>
  <c r="G84" i="24"/>
  <c r="H83" i="24"/>
  <c r="G83" i="24"/>
  <c r="H82" i="24"/>
  <c r="G82" i="24"/>
  <c r="H81" i="24"/>
  <c r="G81" i="24"/>
  <c r="T24" i="43"/>
  <c r="H44" i="24"/>
  <c r="G44" i="24"/>
  <c r="T24" i="42"/>
  <c r="H43" i="24"/>
  <c r="G43" i="24"/>
  <c r="H42" i="24"/>
  <c r="G42" i="24"/>
  <c r="T24" i="44"/>
  <c r="H41" i="24"/>
  <c r="G41" i="24"/>
  <c r="N21" i="24"/>
  <c r="H21" i="24"/>
  <c r="G21" i="24"/>
  <c r="N20" i="24"/>
  <c r="H20" i="24"/>
  <c r="G20" i="24"/>
  <c r="H80" i="24"/>
  <c r="G80" i="24"/>
  <c r="H79" i="24"/>
  <c r="G79" i="24"/>
  <c r="H78" i="24"/>
  <c r="G78" i="24"/>
  <c r="H77" i="24"/>
  <c r="G77" i="24"/>
  <c r="H76" i="24"/>
  <c r="G76" i="24"/>
  <c r="H75" i="24"/>
  <c r="G75" i="24"/>
  <c r="H74" i="24"/>
  <c r="G74" i="24"/>
  <c r="H73" i="24"/>
  <c r="G73" i="24"/>
  <c r="H72" i="24"/>
  <c r="G72" i="24"/>
  <c r="H71" i="24"/>
  <c r="G71" i="24"/>
  <c r="H66" i="24"/>
  <c r="G66" i="24"/>
  <c r="H67" i="24"/>
  <c r="G67" i="24"/>
  <c r="H65" i="24"/>
  <c r="G65" i="24"/>
  <c r="T24" i="34"/>
  <c r="H70" i="24"/>
  <c r="G70" i="24"/>
  <c r="H64" i="24"/>
  <c r="G64" i="24"/>
  <c r="H63" i="24"/>
  <c r="G63" i="24"/>
  <c r="H62" i="24"/>
  <c r="G62" i="24"/>
  <c r="H61" i="24"/>
  <c r="G61" i="24"/>
  <c r="T24" i="33"/>
  <c r="H38" i="24"/>
  <c r="G38" i="24"/>
  <c r="T24" i="32"/>
  <c r="H37" i="24"/>
  <c r="G37" i="24"/>
  <c r="T24" i="31"/>
  <c r="H59" i="24"/>
  <c r="G59" i="24"/>
  <c r="N16" i="24"/>
  <c r="H16" i="24"/>
  <c r="G16" i="24"/>
  <c r="H58" i="24"/>
  <c r="G58" i="24"/>
  <c r="H57" i="24"/>
  <c r="G57" i="24"/>
  <c r="T24" i="53"/>
  <c r="H56" i="24"/>
  <c r="G56" i="24"/>
  <c r="H55" i="24"/>
  <c r="G55" i="24"/>
  <c r="H54" i="24"/>
  <c r="G54" i="24"/>
  <c r="H53" i="24"/>
  <c r="G53" i="24"/>
  <c r="H52" i="24"/>
  <c r="G52" i="24"/>
  <c r="H51" i="24"/>
  <c r="G51" i="24"/>
  <c r="T24" i="30"/>
  <c r="H40" i="24"/>
  <c r="G40" i="24"/>
  <c r="T24" i="86"/>
  <c r="H39" i="24"/>
  <c r="G39" i="24"/>
  <c r="H50" i="24"/>
  <c r="G50" i="24"/>
  <c r="N34" i="24"/>
  <c r="T24" i="29" s="1"/>
  <c r="H34" i="24"/>
  <c r="G34" i="24"/>
  <c r="N33" i="24"/>
  <c r="T24" i="41" s="1"/>
  <c r="H33" i="24"/>
  <c r="G33" i="24"/>
  <c r="N32" i="24"/>
  <c r="H32" i="24"/>
  <c r="N31" i="24"/>
  <c r="H31" i="24"/>
  <c r="N30" i="24"/>
  <c r="T24" i="76" s="1"/>
  <c r="H30" i="24"/>
  <c r="G30" i="24"/>
  <c r="N29" i="24"/>
  <c r="H29" i="24"/>
  <c r="G29" i="24"/>
  <c r="N28" i="24"/>
  <c r="T24" i="85" s="1"/>
  <c r="H28" i="24"/>
  <c r="G28" i="24"/>
  <c r="N27" i="24"/>
  <c r="H27" i="24"/>
  <c r="G27" i="24"/>
  <c r="N26" i="24"/>
  <c r="H26" i="24"/>
  <c r="G26" i="24"/>
  <c r="N25" i="24"/>
  <c r="T24" i="114" s="1"/>
  <c r="H25" i="24"/>
  <c r="G25" i="24"/>
  <c r="N24" i="24"/>
  <c r="T24" i="106" s="1"/>
  <c r="H24" i="24"/>
  <c r="G24" i="24"/>
  <c r="N23" i="24"/>
  <c r="H23" i="24"/>
  <c r="G23" i="24"/>
  <c r="N22" i="24"/>
  <c r="H22" i="24"/>
  <c r="G22" i="24"/>
  <c r="N19" i="24"/>
  <c r="T24" i="22" s="1"/>
  <c r="H19" i="24"/>
  <c r="G19" i="24"/>
  <c r="N18" i="24"/>
  <c r="H18" i="24"/>
  <c r="G18" i="24"/>
  <c r="N17" i="24"/>
  <c r="T24" i="77" s="1"/>
  <c r="H17" i="24"/>
  <c r="G17" i="24"/>
  <c r="N14" i="24"/>
  <c r="H14" i="24"/>
  <c r="G14" i="24"/>
  <c r="N13" i="24"/>
  <c r="T24" i="117" s="1"/>
  <c r="H13" i="24"/>
  <c r="G13" i="24"/>
  <c r="N10" i="24"/>
  <c r="T24" i="83" s="1"/>
  <c r="H10" i="24"/>
  <c r="G10" i="24"/>
  <c r="A10" i="24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N9" i="24"/>
  <c r="T24" i="84" s="1"/>
  <c r="H9" i="24"/>
  <c r="G9" i="24"/>
  <c r="A7" i="24"/>
  <c r="H5" i="24"/>
  <c r="B5" i="24"/>
  <c r="I2" i="24"/>
  <c r="E2" i="24" s="1"/>
  <c r="G2" i="24"/>
  <c r="D2" i="24"/>
  <c r="M1" i="24"/>
  <c r="D2" i="13"/>
  <c r="D11" i="101" l="1"/>
  <c r="D12" i="101"/>
  <c r="C11" i="101"/>
  <c r="C8" i="101"/>
  <c r="C10" i="101"/>
  <c r="C12" i="101"/>
  <c r="D8" i="101"/>
  <c r="D9" i="101"/>
  <c r="D10" i="101"/>
  <c r="A6" i="101"/>
  <c r="B1" i="101"/>
  <c r="B11" i="101"/>
  <c r="D7" i="101"/>
  <c r="A5" i="101"/>
  <c r="B12" i="101"/>
  <c r="B10" i="101"/>
  <c r="B2" i="101"/>
  <c r="C9" i="101"/>
  <c r="A4" i="101"/>
  <c r="A10" i="101"/>
  <c r="A3" i="101"/>
  <c r="A9" i="101"/>
  <c r="A8" i="101"/>
  <c r="A2" i="101"/>
  <c r="B14" i="99"/>
  <c r="A18" i="99"/>
  <c r="C1" i="99"/>
  <c r="A15" i="99"/>
  <c r="C2" i="99"/>
  <c r="C3" i="99"/>
  <c r="C5" i="99"/>
  <c r="D10" i="99"/>
  <c r="B6" i="99"/>
  <c r="B1" i="99"/>
  <c r="A21" i="99"/>
  <c r="D8" i="99"/>
  <c r="D11" i="99"/>
  <c r="D12" i="99"/>
  <c r="E7" i="99"/>
  <c r="B2" i="99"/>
  <c r="E9" i="99"/>
  <c r="E10" i="99"/>
  <c r="E8" i="99"/>
  <c r="A10" i="99"/>
  <c r="A20" i="99"/>
  <c r="A5" i="99"/>
  <c r="A6" i="99"/>
  <c r="D9" i="99"/>
  <c r="E11" i="99"/>
  <c r="E12" i="99"/>
  <c r="F7" i="99"/>
  <c r="F8" i="99"/>
  <c r="B10" i="99"/>
  <c r="C12" i="99"/>
  <c r="F9" i="99"/>
  <c r="B11" i="99"/>
  <c r="B4" i="99"/>
  <c r="A23" i="99"/>
  <c r="A4" i="99"/>
  <c r="A19" i="99"/>
  <c r="B12" i="99"/>
  <c r="C7" i="99"/>
  <c r="C8" i="99"/>
  <c r="C9" i="99"/>
  <c r="C10" i="99"/>
  <c r="C11" i="99"/>
  <c r="D7" i="99"/>
  <c r="A22" i="99"/>
  <c r="F10" i="99"/>
  <c r="E60" i="95"/>
  <c r="C60" i="95"/>
  <c r="F60" i="95"/>
  <c r="D60" i="95"/>
  <c r="E59" i="95"/>
  <c r="C59" i="95"/>
  <c r="F59" i="95"/>
  <c r="D59" i="95"/>
  <c r="B7" i="24"/>
  <c r="D5" i="24"/>
  <c r="J5" i="24"/>
  <c r="C5" i="24"/>
  <c r="K5" i="24"/>
  <c r="P7" i="24"/>
  <c r="C114" i="13"/>
  <c r="M5" i="24" l="1"/>
  <c r="N5" i="24"/>
  <c r="L5" i="24"/>
  <c r="A201" i="24"/>
  <c r="A202" i="24" s="1"/>
  <c r="A203" i="24" s="1"/>
  <c r="A204" i="24" s="1"/>
  <c r="A205" i="24" s="1"/>
  <c r="A206" i="24" s="1"/>
  <c r="A207" i="24" s="1"/>
  <c r="A208" i="24" s="1"/>
  <c r="A209" i="24" s="1"/>
  <c r="A210" i="24" s="1"/>
  <c r="A211" i="24" s="1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237" i="24" s="1"/>
  <c r="A238" i="24" s="1"/>
  <c r="A239" i="24" s="1"/>
  <c r="A240" i="24" s="1"/>
  <c r="A241" i="24" s="1"/>
  <c r="A242" i="24" s="1"/>
  <c r="A243" i="24" s="1"/>
  <c r="A244" i="24" s="1"/>
  <c r="A245" i="24" s="1"/>
  <c r="A246" i="24" s="1"/>
  <c r="A247" i="24" s="1"/>
  <c r="A248" i="24" s="1"/>
  <c r="A249" i="24" s="1"/>
  <c r="A250" i="24" s="1"/>
  <c r="A251" i="24" s="1"/>
  <c r="A252" i="24" s="1"/>
  <c r="A253" i="24" s="1"/>
  <c r="A254" i="24" s="1"/>
  <c r="A255" i="24" s="1"/>
  <c r="A256" i="24" s="1"/>
  <c r="A257" i="24" s="1"/>
  <c r="A258" i="24" s="1"/>
  <c r="A259" i="24" s="1"/>
  <c r="A260" i="24" s="1"/>
  <c r="A261" i="24" s="1"/>
  <c r="A262" i="24" s="1"/>
  <c r="A263" i="24" s="1"/>
  <c r="A264" i="24" s="1"/>
  <c r="A265" i="24" s="1"/>
  <c r="A266" i="24" s="1"/>
  <c r="A267" i="24" s="1"/>
  <c r="A268" i="24" s="1"/>
  <c r="A269" i="24" s="1"/>
  <c r="A270" i="24" s="1"/>
  <c r="A271" i="24" s="1"/>
  <c r="A272" i="24" s="1"/>
  <c r="A273" i="24" s="1"/>
  <c r="A274" i="24" s="1"/>
  <c r="A275" i="24" s="1"/>
  <c r="A276" i="24" s="1"/>
  <c r="A277" i="24" s="1"/>
  <c r="A278" i="24" s="1"/>
  <c r="A279" i="24" s="1"/>
  <c r="A280" i="24" s="1"/>
  <c r="A281" i="24" s="1"/>
  <c r="A282" i="24" s="1"/>
  <c r="A283" i="24" s="1"/>
  <c r="A284" i="24" s="1"/>
  <c r="A285" i="24" s="1"/>
  <c r="A286" i="24" s="1"/>
  <c r="A287" i="24" s="1"/>
  <c r="A288" i="24" s="1"/>
  <c r="A289" i="24" s="1"/>
  <c r="A290" i="24" s="1"/>
  <c r="A291" i="24" s="1"/>
  <c r="A292" i="24" s="1"/>
  <c r="A293" i="24" s="1"/>
  <c r="A294" i="24" s="1"/>
  <c r="A295" i="24" s="1"/>
  <c r="A296" i="24" s="1"/>
  <c r="A297" i="24" s="1"/>
  <c r="A298" i="24" s="1"/>
  <c r="A299" i="24" s="1"/>
  <c r="A300" i="24" s="1"/>
  <c r="A301" i="24" s="1"/>
  <c r="A302" i="24" s="1"/>
  <c r="A303" i="24" s="1"/>
  <c r="A304" i="24" s="1"/>
  <c r="A305" i="24" s="1"/>
  <c r="A306" i="24" s="1"/>
  <c r="A307" i="24" s="1"/>
  <c r="A308" i="24" s="1"/>
  <c r="A309" i="24" s="1"/>
  <c r="A310" i="24" s="1"/>
  <c r="A311" i="24" s="1"/>
  <c r="A312" i="24" s="1"/>
  <c r="A313" i="24" s="1"/>
  <c r="A314" i="24" s="1"/>
  <c r="A315" i="24" s="1"/>
  <c r="A316" i="24" s="1"/>
  <c r="A317" i="24" s="1"/>
  <c r="A318" i="24" s="1"/>
  <c r="A319" i="24" s="1"/>
  <c r="A320" i="24" s="1"/>
  <c r="A321" i="24" s="1"/>
  <c r="A322" i="24" s="1"/>
  <c r="A323" i="24" s="1"/>
  <c r="A324" i="24" s="1"/>
  <c r="A325" i="24" s="1"/>
  <c r="A326" i="24" s="1"/>
  <c r="A327" i="24" s="1"/>
  <c r="A328" i="24" s="1"/>
  <c r="A329" i="24" s="1"/>
  <c r="A330" i="24" s="1"/>
  <c r="A331" i="24" s="1"/>
  <c r="A332" i="24" s="1"/>
  <c r="A333" i="24" s="1"/>
  <c r="A334" i="24" s="1"/>
  <c r="A335" i="24" s="1"/>
  <c r="A336" i="24" s="1"/>
  <c r="A337" i="24" s="1"/>
  <c r="A338" i="24" s="1"/>
  <c r="A339" i="24" s="1"/>
  <c r="A340" i="24" s="1"/>
  <c r="A341" i="24" s="1"/>
  <c r="A342" i="24" s="1"/>
  <c r="A343" i="24" s="1"/>
  <c r="A344" i="24" s="1"/>
  <c r="A345" i="24" s="1"/>
  <c r="A346" i="24" s="1"/>
  <c r="A347" i="24" s="1"/>
  <c r="A348" i="24" s="1"/>
  <c r="A349" i="24" s="1"/>
  <c r="A350" i="24" s="1"/>
  <c r="A351" i="24" s="1"/>
  <c r="A352" i="24" s="1"/>
  <c r="A353" i="24" s="1"/>
  <c r="A354" i="24" s="1"/>
  <c r="A355" i="24" s="1"/>
  <c r="A356" i="24" s="1"/>
  <c r="A357" i="24" s="1"/>
  <c r="A358" i="24" s="1"/>
  <c r="A359" i="24" s="1"/>
  <c r="A360" i="24" s="1"/>
  <c r="A361" i="24" s="1"/>
  <c r="A362" i="24" s="1"/>
  <c r="A363" i="24" s="1"/>
  <c r="A364" i="24" s="1"/>
  <c r="A365" i="24" s="1"/>
  <c r="A366" i="24" s="1"/>
  <c r="A367" i="24" s="1"/>
  <c r="A368" i="24" s="1"/>
  <c r="A369" i="24" s="1"/>
  <c r="A370" i="24" s="1"/>
  <c r="A371" i="24" s="1"/>
  <c r="A372" i="24" s="1"/>
  <c r="A373" i="24" s="1"/>
  <c r="A374" i="24" s="1"/>
  <c r="A375" i="24" s="1"/>
  <c r="A376" i="24" s="1"/>
  <c r="A377" i="24" s="1"/>
  <c r="A378" i="24" s="1"/>
  <c r="A379" i="24" s="1"/>
  <c r="A380" i="24" s="1"/>
  <c r="A381" i="24" s="1"/>
  <c r="A382" i="24" s="1"/>
  <c r="A383" i="24" s="1"/>
  <c r="A384" i="24" s="1"/>
  <c r="A385" i="24" s="1"/>
  <c r="A386" i="24" s="1"/>
  <c r="A387" i="24" s="1"/>
  <c r="A388" i="24" s="1"/>
  <c r="A389" i="24" s="1"/>
  <c r="A390" i="24" s="1"/>
  <c r="A391" i="24" s="1"/>
  <c r="A392" i="24" s="1"/>
  <c r="A393" i="24" s="1"/>
  <c r="A394" i="24" s="1"/>
  <c r="A395" i="24" s="1"/>
  <c r="A396" i="24" s="1"/>
  <c r="A397" i="24" s="1"/>
  <c r="A398" i="24" s="1"/>
  <c r="A399" i="24" s="1"/>
  <c r="A400" i="24" s="1"/>
  <c r="A401" i="24" s="1"/>
  <c r="A402" i="24" s="1"/>
  <c r="A403" i="24" s="1"/>
  <c r="A404" i="24" s="1"/>
  <c r="A405" i="24" s="1"/>
  <c r="A406" i="24" s="1"/>
  <c r="A407" i="24" s="1"/>
  <c r="A408" i="24" s="1"/>
  <c r="A409" i="24" s="1"/>
  <c r="A410" i="24" s="1"/>
  <c r="A411" i="24" s="1"/>
  <c r="A412" i="24" s="1"/>
  <c r="A413" i="24" s="1"/>
  <c r="A414" i="24" s="1"/>
  <c r="A415" i="24" s="1"/>
  <c r="A416" i="24" s="1"/>
  <c r="A417" i="24" s="1"/>
  <c r="A418" i="24" s="1"/>
  <c r="A419" i="24" s="1"/>
  <c r="A420" i="24" s="1"/>
  <c r="A421" i="24" s="1"/>
  <c r="A422" i="24" s="1"/>
  <c r="A423" i="24" s="1"/>
  <c r="A424" i="24" s="1"/>
  <c r="A425" i="24" s="1"/>
  <c r="A426" i="24" s="1"/>
  <c r="A427" i="24" s="1"/>
  <c r="A428" i="24" s="1"/>
  <c r="A429" i="24" s="1"/>
  <c r="A430" i="24" s="1"/>
  <c r="A431" i="24" s="1"/>
  <c r="A432" i="24" s="1"/>
  <c r="A433" i="24" s="1"/>
  <c r="A434" i="24" s="1"/>
  <c r="A435" i="24" s="1"/>
  <c r="A436" i="24" s="1"/>
  <c r="A437" i="24" s="1"/>
  <c r="A438" i="24" s="1"/>
  <c r="A439" i="24" s="1"/>
  <c r="A440" i="24" s="1"/>
  <c r="A441" i="24" s="1"/>
  <c r="A442" i="24" s="1"/>
  <c r="A443" i="24" s="1"/>
  <c r="A444" i="24" s="1"/>
  <c r="A445" i="24" s="1"/>
  <c r="A446" i="24" s="1"/>
  <c r="A447" i="24" s="1"/>
  <c r="A448" i="24" s="1"/>
  <c r="A449" i="24" s="1"/>
  <c r="A450" i="24" s="1"/>
  <c r="A451" i="24" s="1"/>
  <c r="A452" i="24" s="1"/>
  <c r="A453" i="24" s="1"/>
  <c r="A454" i="24" s="1"/>
  <c r="A455" i="24" s="1"/>
  <c r="A456" i="24" s="1"/>
  <c r="A457" i="24" s="1"/>
  <c r="A458" i="24" s="1"/>
  <c r="A459" i="24" s="1"/>
  <c r="A460" i="24" s="1"/>
  <c r="A461" i="24" s="1"/>
  <c r="A462" i="24" s="1"/>
  <c r="A463" i="24" s="1"/>
  <c r="A464" i="24" s="1"/>
  <c r="A465" i="24" s="1"/>
  <c r="A466" i="24" s="1"/>
  <c r="A467" i="24" s="1"/>
  <c r="A468" i="24" s="1"/>
  <c r="A469" i="24" s="1"/>
  <c r="A470" i="24" s="1"/>
  <c r="A471" i="24" s="1"/>
  <c r="A472" i="24" s="1"/>
  <c r="A473" i="24" s="1"/>
  <c r="A474" i="24" s="1"/>
  <c r="A475" i="24" s="1"/>
  <c r="A476" i="24" s="1"/>
  <c r="A477" i="24" s="1"/>
  <c r="A478" i="24" s="1"/>
  <c r="A479" i="24" s="1"/>
  <c r="A480" i="24" s="1"/>
  <c r="A481" i="24" s="1"/>
  <c r="A482" i="24" s="1"/>
  <c r="A483" i="24" s="1"/>
  <c r="A484" i="24" s="1"/>
  <c r="A485" i="24" s="1"/>
  <c r="A486" i="24" s="1"/>
  <c r="A487" i="24" s="1"/>
  <c r="A488" i="24" s="1"/>
  <c r="A489" i="24" s="1"/>
  <c r="A490" i="24" s="1"/>
  <c r="A491" i="24" s="1"/>
  <c r="A492" i="24" s="1"/>
  <c r="A493" i="24" s="1"/>
  <c r="A494" i="24" s="1"/>
  <c r="A495" i="24" s="1"/>
  <c r="A496" i="24" s="1"/>
  <c r="A497" i="24" s="1"/>
  <c r="A498" i="24" s="1"/>
  <c r="A499" i="24" s="1"/>
  <c r="A500" i="24" s="1"/>
  <c r="A501" i="24" s="1"/>
  <c r="A502" i="24" s="1"/>
  <c r="A503" i="24" s="1"/>
  <c r="A504" i="24" s="1"/>
  <c r="A505" i="24" s="1"/>
  <c r="A506" i="24" s="1"/>
  <c r="A507" i="24" s="1"/>
  <c r="A508" i="24" s="1"/>
  <c r="N34" i="13"/>
  <c r="N36" i="13"/>
  <c r="N38" i="13"/>
  <c r="N40" i="13"/>
  <c r="N42" i="13"/>
  <c r="N44" i="13"/>
  <c r="N46" i="13"/>
  <c r="N48" i="13"/>
  <c r="N35" i="13"/>
  <c r="N37" i="13"/>
  <c r="N39" i="13"/>
  <c r="N41" i="13"/>
  <c r="N43" i="13"/>
  <c r="N45" i="13"/>
  <c r="N47" i="13"/>
  <c r="N33" i="13"/>
  <c r="H32" i="13"/>
  <c r="H54" i="13" l="1"/>
  <c r="H55" i="13"/>
  <c r="H56" i="13"/>
  <c r="H57" i="13"/>
  <c r="H58" i="13"/>
  <c r="H59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33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9" i="13"/>
  <c r="H114" i="13" l="1"/>
  <c r="I2" i="13"/>
  <c r="E2" i="13" s="1"/>
  <c r="G2" i="13"/>
  <c r="G57" i="13" l="1"/>
  <c r="G58" i="13"/>
  <c r="G59" i="13"/>
  <c r="G50" i="13"/>
  <c r="G51" i="13"/>
  <c r="G52" i="13"/>
  <c r="G53" i="13"/>
  <c r="G54" i="13"/>
  <c r="G55" i="13"/>
  <c r="G56" i="13"/>
  <c r="A7" i="13" l="1"/>
  <c r="G30" i="13"/>
  <c r="M1" i="13"/>
  <c r="P7" i="13" l="1"/>
  <c r="G15" i="13" l="1"/>
  <c r="G16" i="13"/>
  <c r="G17" i="13"/>
  <c r="G18" i="13"/>
  <c r="G19" i="13"/>
  <c r="G20" i="13"/>
  <c r="G21" i="13"/>
  <c r="G22" i="13"/>
  <c r="G23" i="13"/>
  <c r="G24" i="13"/>
  <c r="G27" i="13"/>
  <c r="G28" i="13"/>
  <c r="G14" i="13"/>
  <c r="G29" i="13"/>
  <c r="B7" i="13" l="1"/>
  <c r="F3" i="15"/>
  <c r="G3" i="15" s="1"/>
  <c r="A16" i="10"/>
  <c r="C16" i="10"/>
  <c r="B16" i="10" s="1"/>
  <c r="A15" i="10"/>
  <c r="A14" i="10"/>
  <c r="D15" i="10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13" i="13"/>
  <c r="G12" i="13"/>
  <c r="G11" i="13"/>
  <c r="G10" i="13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G9" i="13"/>
  <c r="C115" i="13" l="1"/>
  <c r="G4" i="15"/>
  <c r="D14" i="10"/>
  <c r="C14" i="10"/>
  <c r="D16" i="10"/>
  <c r="C15" i="10"/>
  <c r="B15" i="10" s="1"/>
  <c r="J16" i="10"/>
  <c r="H17" i="10"/>
  <c r="J17" i="10" s="1"/>
  <c r="J15" i="10"/>
  <c r="B3" i="10"/>
  <c r="B4" i="10" s="1"/>
  <c r="B5" i="10" s="1"/>
  <c r="B6" i="10" s="1"/>
  <c r="B7" i="10" s="1"/>
  <c r="B8" i="10" s="1"/>
  <c r="B9" i="10" s="1"/>
  <c r="B10" i="10" s="1"/>
  <c r="B11" i="10" s="1"/>
  <c r="D2" i="10" s="1"/>
  <c r="D3" i="10" s="1"/>
  <c r="D4" i="10" s="1"/>
  <c r="D5" i="10" s="1"/>
  <c r="D6" i="10" s="1"/>
  <c r="D7" i="10" s="1"/>
  <c r="D8" i="10" s="1"/>
  <c r="D9" i="10" s="1"/>
  <c r="D10" i="10" s="1"/>
  <c r="D11" i="10" s="1"/>
  <c r="F2" i="10" s="1"/>
  <c r="F3" i="10" s="1"/>
  <c r="F4" i="10" s="1"/>
  <c r="F5" i="10" s="1"/>
  <c r="F6" i="10" s="1"/>
  <c r="F7" i="10" s="1"/>
  <c r="F8" i="10" s="1"/>
  <c r="F9" i="10" s="1"/>
  <c r="F10" i="10" s="1"/>
  <c r="F11" i="10" s="1"/>
  <c r="H2" i="10" s="1"/>
  <c r="H3" i="10" s="1"/>
  <c r="H4" i="10" s="1"/>
  <c r="H5" i="10" s="1"/>
  <c r="H6" i="10" s="1"/>
  <c r="H7" i="10" s="1"/>
  <c r="H8" i="10" s="1"/>
  <c r="H9" i="10" s="1"/>
  <c r="H10" i="10" s="1"/>
  <c r="H11" i="10" s="1"/>
  <c r="J2" i="10" s="1"/>
  <c r="J3" i="10" s="1"/>
  <c r="J4" i="10" s="1"/>
  <c r="J5" i="10" s="1"/>
  <c r="J6" i="10" s="1"/>
  <c r="J7" i="10" s="1"/>
  <c r="J8" i="10" s="1"/>
  <c r="J9" i="10" s="1"/>
  <c r="J10" i="10" s="1"/>
  <c r="J11" i="10" s="1"/>
  <c r="L2" i="10" s="1"/>
  <c r="L3" i="10" s="1"/>
  <c r="L4" i="10" s="1"/>
  <c r="L5" i="10" s="1"/>
  <c r="L6" i="10" s="1"/>
  <c r="L7" i="10" s="1"/>
  <c r="L8" i="10" s="1"/>
  <c r="L9" i="10" s="1"/>
  <c r="L10" i="10" s="1"/>
  <c r="L11" i="10" s="1"/>
  <c r="H18" i="10" l="1"/>
  <c r="H19" i="10" s="1"/>
  <c r="H20" i="10" s="1"/>
  <c r="H21" i="10" s="1"/>
  <c r="H22" i="10" s="1"/>
  <c r="H23" i="10" s="1"/>
  <c r="H24" i="10" s="1"/>
  <c r="H25" i="10" s="1"/>
  <c r="H26" i="10" s="1"/>
  <c r="J26" i="10" s="1"/>
  <c r="B14" i="10"/>
  <c r="J19" i="10"/>
  <c r="J18" i="10"/>
  <c r="J20" i="10" l="1"/>
  <c r="J21" i="10"/>
  <c r="J22" i="10"/>
  <c r="J23" i="10"/>
  <c r="J24" i="10"/>
  <c r="J25" i="10"/>
  <c r="E66" i="5"/>
  <c r="E62" i="5" l="1"/>
  <c r="E63" i="5"/>
  <c r="E64" i="5"/>
  <c r="E65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E60" i="5"/>
  <c r="E61" i="5"/>
  <c r="E4" i="5" l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3" i="5"/>
  <c r="E73" i="5" l="1"/>
</calcChain>
</file>

<file path=xl/sharedStrings.xml><?xml version="1.0" encoding="utf-8"?>
<sst xmlns="http://schemas.openxmlformats.org/spreadsheetml/2006/main" count="6714" uniqueCount="1347">
  <si>
    <t>108年1月15日善信大德點燈消災芳名</t>
  </si>
  <si>
    <t>項次</t>
  </si>
  <si>
    <t>安燈大德</t>
  </si>
  <si>
    <t>安太歲燈</t>
  </si>
  <si>
    <t>安光明燈</t>
  </si>
  <si>
    <t>合計金額</t>
  </si>
  <si>
    <t>備註</t>
  </si>
  <si>
    <t>生日</t>
  </si>
  <si>
    <t>住址</t>
  </si>
  <si>
    <t>手機</t>
  </si>
  <si>
    <t>電話</t>
  </si>
  <si>
    <t>陳賢民</t>
  </si>
  <si>
    <t>已收</t>
  </si>
  <si>
    <t>陳硯農</t>
  </si>
  <si>
    <t>夏美玲</t>
  </si>
  <si>
    <t>周品岑</t>
  </si>
  <si>
    <t>63.正4.4.卯</t>
  </si>
  <si>
    <t>台南市南區中華南路二段177巷41號</t>
  </si>
  <si>
    <t>呂日豪</t>
  </si>
  <si>
    <t>84.12.14.酉</t>
  </si>
  <si>
    <t>台南市南區中華南路二段177巷42號</t>
  </si>
  <si>
    <t>李宗憲</t>
  </si>
  <si>
    <t>93.9.20.亥</t>
  </si>
  <si>
    <t>台南市南區中華南路二段177巷43號</t>
  </si>
  <si>
    <t>陳省甫</t>
  </si>
  <si>
    <t>96.12.25.午</t>
  </si>
  <si>
    <t>陳品豪</t>
  </si>
  <si>
    <t>100.7.7.戌</t>
  </si>
  <si>
    <t>陳荐騏</t>
  </si>
  <si>
    <t>59.2.29.亥</t>
  </si>
  <si>
    <t>陳寶雄</t>
  </si>
  <si>
    <t>55.潤3.28.辰</t>
  </si>
  <si>
    <t>台南市南區鯤鯓路26-2號</t>
  </si>
  <si>
    <t>0933351834</t>
  </si>
  <si>
    <t>06-2960555</t>
  </si>
  <si>
    <t>周柔君</t>
  </si>
  <si>
    <t>60.5.1.申</t>
  </si>
  <si>
    <t>台南市南區鯤鯓路26-3號</t>
  </si>
  <si>
    <t>0933351835</t>
  </si>
  <si>
    <t>陳偉偉</t>
  </si>
  <si>
    <t>83.3.9.申</t>
  </si>
  <si>
    <t>台南市南區鯤鯓路26-4號</t>
  </si>
  <si>
    <t>0933351836</t>
  </si>
  <si>
    <t>陳偉玲</t>
  </si>
  <si>
    <t>85.1.3.亥</t>
  </si>
  <si>
    <t>台南市南區鯤鯓路26-5號</t>
  </si>
  <si>
    <t>0933351837</t>
  </si>
  <si>
    <t>林秋霞</t>
  </si>
  <si>
    <t>8.23.吉</t>
  </si>
  <si>
    <t>台南市玉井區三埔里78號</t>
  </si>
  <si>
    <t>0938976188</t>
  </si>
  <si>
    <t>06-5741293</t>
  </si>
  <si>
    <t>東信傳</t>
  </si>
  <si>
    <t>8.22.吉</t>
  </si>
  <si>
    <t>台南市玉井區三埔里79號</t>
  </si>
  <si>
    <t>0938976189</t>
  </si>
  <si>
    <t>東振揚</t>
  </si>
  <si>
    <t>9.12.吉</t>
  </si>
  <si>
    <t>台南市玉井區三埔里80號</t>
  </si>
  <si>
    <t>0938976190</t>
  </si>
  <si>
    <t>楊秀貞</t>
  </si>
  <si>
    <t>54.10.20.吉</t>
  </si>
  <si>
    <t>楊胡春</t>
  </si>
  <si>
    <t>16.6.7.吉</t>
  </si>
  <si>
    <t>吳文燕</t>
  </si>
  <si>
    <t>53.2.9.吉</t>
  </si>
  <si>
    <t>王臺龍</t>
  </si>
  <si>
    <t>42.2.16.吉</t>
  </si>
  <si>
    <t>高雄市三民區有光路134號</t>
  </si>
  <si>
    <t>07-3850722</t>
  </si>
  <si>
    <t>王致程</t>
  </si>
  <si>
    <t>71.9.11.吉</t>
  </si>
  <si>
    <t>高雄市三民區有光路135號</t>
  </si>
  <si>
    <t>蕭慧娥</t>
  </si>
  <si>
    <t>48.4.16.吉</t>
  </si>
  <si>
    <t>高雄市三民區有光路136號</t>
  </si>
  <si>
    <t>王姵云</t>
  </si>
  <si>
    <t>73.11.27.吉</t>
  </si>
  <si>
    <t>高雄市三民區有光路137號</t>
  </si>
  <si>
    <t>陳信輝</t>
  </si>
  <si>
    <t>54.7.5.午</t>
  </si>
  <si>
    <t>高雄市橋頭區仕豐南路大同巷7號</t>
  </si>
  <si>
    <t>0919437905</t>
  </si>
  <si>
    <t>07-6130102</t>
  </si>
  <si>
    <t>呂夏牡丹</t>
  </si>
  <si>
    <t>台南市柳營區神農里350-13號</t>
  </si>
  <si>
    <t>0934330178</t>
  </si>
  <si>
    <t>06-6234965</t>
  </si>
  <si>
    <t>呂佩臻</t>
  </si>
  <si>
    <t>林子雲</t>
  </si>
  <si>
    <t>未收</t>
  </si>
  <si>
    <t>30.3.20.午</t>
  </si>
  <si>
    <t>林資閔</t>
  </si>
  <si>
    <t>84.8.26.卯</t>
  </si>
  <si>
    <t>潘幸宜</t>
  </si>
  <si>
    <t>60.9.13.未</t>
  </si>
  <si>
    <t>陳世勳</t>
  </si>
  <si>
    <t>58.12.12.吉</t>
  </si>
  <si>
    <t>陳芃(與膨同音)菀</t>
  </si>
  <si>
    <t>陳信宏</t>
  </si>
  <si>
    <t>陳芃(與膨同音)華</t>
  </si>
  <si>
    <t>杜宸翠</t>
  </si>
  <si>
    <t>劉健清</t>
  </si>
  <si>
    <t>41.潤5.19.吉</t>
  </si>
  <si>
    <t>台北市復興南路1段34號11樓之1</t>
  </si>
  <si>
    <t>劉映岑</t>
  </si>
  <si>
    <t>72.3.26.吉</t>
  </si>
  <si>
    <t>劉怡伶</t>
  </si>
  <si>
    <t>69.1.15.吉</t>
  </si>
  <si>
    <t>楊靜茹</t>
  </si>
  <si>
    <t>68.6.4.申</t>
  </si>
  <si>
    <t>楊皇彬</t>
  </si>
  <si>
    <t>王耀民</t>
  </si>
  <si>
    <t>40.10.19.吉</t>
  </si>
  <si>
    <t>王葉玉秀</t>
  </si>
  <si>
    <t>33.9.8.吉</t>
  </si>
  <si>
    <t>高雄市前鎮區南天街65號</t>
  </si>
  <si>
    <t>07-3352519</t>
  </si>
  <si>
    <t>王慰民</t>
  </si>
  <si>
    <t>55.8.15.吉</t>
  </si>
  <si>
    <t>黃琇玲</t>
  </si>
  <si>
    <t>65.6.30.吉</t>
  </si>
  <si>
    <t>王孀穎</t>
  </si>
  <si>
    <t>98.3.6.吉</t>
  </si>
  <si>
    <t>王柏晸(診同音)</t>
  </si>
  <si>
    <t>99.8.14.吉</t>
  </si>
  <si>
    <t>王孇喜</t>
  </si>
  <si>
    <t>已收(107)</t>
  </si>
  <si>
    <t>102.5.12.吉</t>
  </si>
  <si>
    <t>金亨利</t>
  </si>
  <si>
    <t>已收(108)</t>
  </si>
  <si>
    <t>37.12.28.吉</t>
  </si>
  <si>
    <t>吳碧霞</t>
  </si>
  <si>
    <t>39.10.28.吉</t>
  </si>
  <si>
    <t>金慧貞</t>
  </si>
  <si>
    <t>67.8.4.吉</t>
  </si>
  <si>
    <t>金瑋貞</t>
  </si>
  <si>
    <t>70.8.23.吉</t>
  </si>
  <si>
    <t>劉柯ㄚ夏</t>
  </si>
  <si>
    <t>劉羿廷</t>
  </si>
  <si>
    <t>劉財來</t>
  </si>
  <si>
    <t>陳淑釗</t>
  </si>
  <si>
    <t>劉怡均</t>
  </si>
  <si>
    <t>劉哲宇</t>
  </si>
  <si>
    <t>姓名</t>
    <phoneticPr fontId="1" type="noConversion"/>
  </si>
  <si>
    <t>農曆生日</t>
    <phoneticPr fontId="1" type="noConversion"/>
  </si>
  <si>
    <t>時辰</t>
    <phoneticPr fontId="1" type="noConversion"/>
  </si>
  <si>
    <t>生肖</t>
    <phoneticPr fontId="1" type="noConversion"/>
  </si>
  <si>
    <t>光明燈</t>
    <phoneticPr fontId="1" type="noConversion"/>
  </si>
  <si>
    <t>太歲燈</t>
    <phoneticPr fontId="1" type="noConversion"/>
  </si>
  <si>
    <t>102年點燈</t>
    <phoneticPr fontId="1" type="noConversion"/>
  </si>
  <si>
    <t>39.7.12</t>
    <phoneticPr fontId="1" type="noConversion"/>
  </si>
  <si>
    <t>32.7.15</t>
    <phoneticPr fontId="1" type="noConversion"/>
  </si>
  <si>
    <t>77.7.29</t>
    <phoneticPr fontId="1" type="noConversion"/>
  </si>
  <si>
    <t>79.5.18</t>
    <phoneticPr fontId="1" type="noConversion"/>
  </si>
  <si>
    <t>80.10.18</t>
    <phoneticPr fontId="1" type="noConversion"/>
  </si>
  <si>
    <t>59.10.9</t>
    <phoneticPr fontId="1" type="noConversion"/>
  </si>
  <si>
    <t>60.9.20</t>
    <phoneticPr fontId="1" type="noConversion"/>
  </si>
  <si>
    <t>91.8.18</t>
    <phoneticPr fontId="1" type="noConversion"/>
  </si>
  <si>
    <t>96.7.18</t>
    <phoneticPr fontId="1" type="noConversion"/>
  </si>
  <si>
    <t>45.2.1</t>
    <phoneticPr fontId="1" type="noConversion"/>
  </si>
  <si>
    <t>金亨利</t>
    <phoneticPr fontId="1" type="noConversion"/>
  </si>
  <si>
    <t>36.12.28</t>
    <phoneticPr fontId="1" type="noConversion"/>
  </si>
  <si>
    <t>吳碧霞</t>
    <phoneticPr fontId="1" type="noConversion"/>
  </si>
  <si>
    <t>39.10.28</t>
    <phoneticPr fontId="1" type="noConversion"/>
  </si>
  <si>
    <t>金慧貞</t>
    <phoneticPr fontId="1" type="noConversion"/>
  </si>
  <si>
    <t>67.8.4</t>
    <phoneticPr fontId="1" type="noConversion"/>
  </si>
  <si>
    <t>巳</t>
    <phoneticPr fontId="1" type="noConversion"/>
  </si>
  <si>
    <t>金瑋貞</t>
    <phoneticPr fontId="1" type="noConversion"/>
  </si>
  <si>
    <t>70.8.23</t>
    <phoneticPr fontId="1" type="noConversion"/>
  </si>
  <si>
    <t>辰</t>
    <phoneticPr fontId="1" type="noConversion"/>
  </si>
  <si>
    <t>33.5.9</t>
    <phoneticPr fontId="1" type="noConversion"/>
  </si>
  <si>
    <t>黃雅慧</t>
    <phoneticPr fontId="1" type="noConversion"/>
  </si>
  <si>
    <t>70.8.21</t>
    <phoneticPr fontId="1" type="noConversion"/>
  </si>
  <si>
    <t>黃周美日</t>
    <phoneticPr fontId="1" type="noConversion"/>
  </si>
  <si>
    <t>44.5.21</t>
    <phoneticPr fontId="1" type="noConversion"/>
  </si>
  <si>
    <t>50.1.30</t>
    <phoneticPr fontId="1" type="noConversion"/>
  </si>
  <si>
    <t>寅</t>
    <phoneticPr fontId="1" type="noConversion"/>
  </si>
  <si>
    <t>67.11.10</t>
    <phoneticPr fontId="1" type="noConversion"/>
  </si>
  <si>
    <t>69.10.22</t>
    <phoneticPr fontId="1" type="noConversion"/>
  </si>
  <si>
    <t>98.1.13</t>
    <phoneticPr fontId="1" type="noConversion"/>
  </si>
  <si>
    <t>亥</t>
    <phoneticPr fontId="1" type="noConversion"/>
  </si>
  <si>
    <t>牛</t>
    <phoneticPr fontId="1" type="noConversion"/>
  </si>
  <si>
    <t>楊皇彬</t>
    <phoneticPr fontId="1" type="noConversion"/>
  </si>
  <si>
    <t>未</t>
    <phoneticPr fontId="1" type="noConversion"/>
  </si>
  <si>
    <t>虎</t>
    <phoneticPr fontId="1" type="noConversion"/>
  </si>
  <si>
    <t>68.6.4</t>
    <phoneticPr fontId="1" type="noConversion"/>
  </si>
  <si>
    <t>申</t>
    <phoneticPr fontId="1" type="noConversion"/>
  </si>
  <si>
    <t>楊呂却</t>
    <phoneticPr fontId="1" type="noConversion"/>
  </si>
  <si>
    <t>43.1.8</t>
    <phoneticPr fontId="1" type="noConversion"/>
  </si>
  <si>
    <t>70.1.23</t>
    <phoneticPr fontId="1" type="noConversion"/>
  </si>
  <si>
    <t>86.9.9</t>
    <phoneticPr fontId="1" type="noConversion"/>
  </si>
  <si>
    <t>92.3.17</t>
    <phoneticPr fontId="1" type="noConversion"/>
  </si>
  <si>
    <t>羊</t>
    <phoneticPr fontId="1" type="noConversion"/>
  </si>
  <si>
    <t>59.10.14</t>
    <phoneticPr fontId="1" type="noConversion"/>
  </si>
  <si>
    <t>31.9.13</t>
    <phoneticPr fontId="1" type="noConversion"/>
  </si>
  <si>
    <t>69.1.16</t>
    <phoneticPr fontId="1" type="noConversion"/>
  </si>
  <si>
    <t>劉羿廷</t>
    <phoneticPr fontId="1" type="noConversion"/>
  </si>
  <si>
    <t>41.11.12</t>
    <phoneticPr fontId="1" type="noConversion"/>
  </si>
  <si>
    <t>50.3.9</t>
    <phoneticPr fontId="1" type="noConversion"/>
  </si>
  <si>
    <t>55.7.19</t>
    <phoneticPr fontId="1" type="noConversion"/>
  </si>
  <si>
    <t>78.4.25</t>
    <phoneticPr fontId="1" type="noConversion"/>
  </si>
  <si>
    <t>80.10.5</t>
    <phoneticPr fontId="1" type="noConversion"/>
  </si>
  <si>
    <t>亥</t>
    <phoneticPr fontId="1" type="noConversion"/>
  </si>
  <si>
    <t>42.2.16</t>
    <phoneticPr fontId="1" type="noConversion"/>
  </si>
  <si>
    <t>王姵云</t>
    <phoneticPr fontId="1" type="noConversion"/>
  </si>
  <si>
    <t>74.1.16</t>
    <phoneticPr fontId="1" type="noConversion"/>
  </si>
  <si>
    <t>51.4.24</t>
    <phoneticPr fontId="1" type="noConversion"/>
  </si>
  <si>
    <t>50.1.4</t>
    <phoneticPr fontId="1" type="noConversion"/>
  </si>
  <si>
    <t>未</t>
    <phoneticPr fontId="1" type="noConversion"/>
  </si>
  <si>
    <t>39.11.4</t>
    <phoneticPr fontId="1" type="noConversion"/>
  </si>
  <si>
    <t>丑</t>
    <phoneticPr fontId="1" type="noConversion"/>
  </si>
  <si>
    <t>75.10.22</t>
    <phoneticPr fontId="1" type="noConversion"/>
  </si>
  <si>
    <t>酉</t>
    <phoneticPr fontId="1" type="noConversion"/>
  </si>
  <si>
    <t>呂佩臻</t>
    <phoneticPr fontId="1" type="noConversion"/>
  </si>
  <si>
    <t>50.7.3</t>
    <phoneticPr fontId="1" type="noConversion"/>
  </si>
  <si>
    <t>41.1.18</t>
    <phoneticPr fontId="1" type="noConversion"/>
  </si>
  <si>
    <t>午</t>
    <phoneticPr fontId="1" type="noConversion"/>
  </si>
  <si>
    <t>36.8.12</t>
    <phoneticPr fontId="1" type="noConversion"/>
  </si>
  <si>
    <t>48.7.15</t>
    <phoneticPr fontId="1" type="noConversion"/>
  </si>
  <si>
    <t>42.2.2</t>
    <phoneticPr fontId="1" type="noConversion"/>
  </si>
  <si>
    <t>61.1.22</t>
    <phoneticPr fontId="1" type="noConversion"/>
  </si>
  <si>
    <t>67.10.1</t>
    <phoneticPr fontId="1" type="noConversion"/>
  </si>
  <si>
    <t>58.7.15</t>
    <phoneticPr fontId="1" type="noConversion"/>
  </si>
  <si>
    <t>48.12.12</t>
    <phoneticPr fontId="1" type="noConversion"/>
  </si>
  <si>
    <t>42.4.27</t>
    <phoneticPr fontId="1" type="noConversion"/>
  </si>
  <si>
    <t>96.6.6</t>
    <phoneticPr fontId="1" type="noConversion"/>
  </si>
  <si>
    <t>郭志勇</t>
    <phoneticPr fontId="1" type="noConversion"/>
  </si>
  <si>
    <t>豬</t>
    <phoneticPr fontId="1" type="noConversion"/>
  </si>
  <si>
    <t>60.10.22</t>
    <phoneticPr fontId="1" type="noConversion"/>
  </si>
  <si>
    <t>30.4.17</t>
    <phoneticPr fontId="1" type="noConversion"/>
  </si>
  <si>
    <t>66.3.23</t>
    <phoneticPr fontId="1" type="noConversion"/>
  </si>
  <si>
    <t>卯</t>
    <phoneticPr fontId="1" type="noConversion"/>
  </si>
  <si>
    <t>蕭慧娥</t>
    <phoneticPr fontId="1" type="noConversion"/>
  </si>
  <si>
    <t>48.4.16</t>
    <phoneticPr fontId="1" type="noConversion"/>
  </si>
  <si>
    <t>48.1.4</t>
    <phoneticPr fontId="1" type="noConversion"/>
  </si>
  <si>
    <t>劉柯阿夏</t>
    <phoneticPr fontId="1" type="noConversion"/>
  </si>
  <si>
    <t>18.10.25</t>
  </si>
  <si>
    <t>109年1月15日善信大德點燈消災芳名</t>
    <phoneticPr fontId="1" type="noConversion"/>
  </si>
  <si>
    <t>楊靜茹</t>
    <phoneticPr fontId="1" type="noConversion"/>
  </si>
  <si>
    <t>呂佳靜</t>
    <phoneticPr fontId="1" type="noConversion"/>
  </si>
  <si>
    <t>53.8.16.酉</t>
    <phoneticPr fontId="1" type="noConversion"/>
  </si>
  <si>
    <t>73.11.29.亥</t>
    <phoneticPr fontId="1" type="noConversion"/>
  </si>
  <si>
    <t>73.11.29.亥</t>
    <phoneticPr fontId="1" type="noConversion"/>
  </si>
  <si>
    <t>已收</t>
    <phoneticPr fontId="1" type="noConversion"/>
  </si>
  <si>
    <t>53.8.16.酉</t>
    <phoneticPr fontId="1" type="noConversion"/>
  </si>
  <si>
    <t>0913371236</t>
    <phoneticPr fontId="1" type="noConversion"/>
  </si>
  <si>
    <t>台南市南區中華南路二段177巷41號</t>
    <phoneticPr fontId="1" type="noConversion"/>
  </si>
  <si>
    <t>0913371236</t>
    <phoneticPr fontId="1" type="noConversion"/>
  </si>
  <si>
    <t>台南市南區中華南路二段177巷41號</t>
    <phoneticPr fontId="1" type="noConversion"/>
  </si>
  <si>
    <t>0913371236</t>
    <phoneticPr fontId="1" type="noConversion"/>
  </si>
  <si>
    <t>已收</t>
    <phoneticPr fontId="1" type="noConversion"/>
  </si>
  <si>
    <t>台南市南區鯤鯓路26-2號</t>
    <phoneticPr fontId="1" type="noConversion"/>
  </si>
  <si>
    <t>台南市南區鯤鯓路26-2號</t>
    <phoneticPr fontId="1" type="noConversion"/>
  </si>
  <si>
    <t>台南市南區鯤鯓路26-2號</t>
    <phoneticPr fontId="1" type="noConversion"/>
  </si>
  <si>
    <t>台南市玉井區三埔里78號</t>
    <phoneticPr fontId="1" type="noConversion"/>
  </si>
  <si>
    <t>台南市玉井區三埔里78號</t>
    <phoneticPr fontId="1" type="noConversion"/>
  </si>
  <si>
    <t>高雄市三民區有光路134號</t>
    <phoneticPr fontId="1" type="noConversion"/>
  </si>
  <si>
    <t>高雄市三民區有光路134號</t>
    <phoneticPr fontId="1" type="noConversion"/>
  </si>
  <si>
    <t>未收</t>
    <phoneticPr fontId="1" type="noConversion"/>
  </si>
  <si>
    <t>已收</t>
    <phoneticPr fontId="1" type="noConversion"/>
  </si>
  <si>
    <t>61.10.13.午</t>
    <phoneticPr fontId="1" type="noConversion"/>
  </si>
  <si>
    <t>陳荐騏</t>
    <phoneticPr fontId="1" type="noConversion"/>
  </si>
  <si>
    <t>59.2.29.亥</t>
    <phoneticPr fontId="1" type="noConversion"/>
  </si>
  <si>
    <t>已收</t>
    <phoneticPr fontId="1" type="noConversion"/>
  </si>
  <si>
    <t>97.7.25.丑</t>
    <phoneticPr fontId="1" type="noConversion"/>
  </si>
  <si>
    <t>70.8.21.辰</t>
    <phoneticPr fontId="1" type="noConversion"/>
  </si>
  <si>
    <t>64.2.22.亥</t>
    <phoneticPr fontId="1" type="noConversion"/>
  </si>
  <si>
    <t>44.5.21.卯</t>
    <phoneticPr fontId="1" type="noConversion"/>
  </si>
  <si>
    <t>高雄市仁武區赤東四街42巷16號</t>
    <phoneticPr fontId="1" type="noConversion"/>
  </si>
  <si>
    <t>合計</t>
    <phoneticPr fontId="1" type="noConversion"/>
  </si>
  <si>
    <t>台南市東區仁和路73之51號</t>
    <phoneticPr fontId="1" type="noConversion"/>
  </si>
  <si>
    <t>台南市東區仁和路73之51號</t>
    <phoneticPr fontId="1" type="noConversion"/>
  </si>
  <si>
    <t>高雄市三民區有光路89之3號</t>
  </si>
  <si>
    <t>高雄市三民區有光路89之3號</t>
    <phoneticPr fontId="1" type="noConversion"/>
  </si>
  <si>
    <t>台南市新化區金華街一段10號6樓</t>
  </si>
  <si>
    <t>高雄市岡山區大昌街62號9樓</t>
    <phoneticPr fontId="1" type="noConversion"/>
  </si>
  <si>
    <t>已收</t>
    <phoneticPr fontId="1" type="noConversion"/>
  </si>
  <si>
    <t>49.8.5</t>
    <phoneticPr fontId="1" type="noConversion"/>
  </si>
  <si>
    <t>06-6234606</t>
    <phoneticPr fontId="1" type="noConversion"/>
  </si>
  <si>
    <t>0916229655</t>
    <phoneticPr fontId="1" type="noConversion"/>
  </si>
  <si>
    <t>53.2.9.巳</t>
    <phoneticPr fontId="1" type="noConversion"/>
  </si>
  <si>
    <t>補運</t>
    <phoneticPr fontId="1" type="noConversion"/>
  </si>
  <si>
    <t>楊建雄</t>
    <phoneticPr fontId="1" type="noConversion"/>
  </si>
  <si>
    <t>陳清源</t>
    <phoneticPr fontId="1" type="noConversion"/>
  </si>
  <si>
    <t>連芳煒</t>
    <phoneticPr fontId="1" type="noConversion"/>
  </si>
  <si>
    <t>陳喆淳</t>
    <phoneticPr fontId="1" type="noConversion"/>
  </si>
  <si>
    <t>陳中校</t>
    <phoneticPr fontId="1" type="noConversion"/>
  </si>
  <si>
    <t>李美敏</t>
    <phoneticPr fontId="1" type="noConversion"/>
  </si>
  <si>
    <t>高雄市橋頭區仕豐南路大同巷7號</t>
    <phoneticPr fontId="1" type="noConversion"/>
  </si>
  <si>
    <t>李宗憲</t>
    <phoneticPr fontId="1" type="noConversion"/>
  </si>
  <si>
    <t>周品岑</t>
    <phoneticPr fontId="1" type="noConversion"/>
  </si>
  <si>
    <t>陳寶雄</t>
    <phoneticPr fontId="1" type="noConversion"/>
  </si>
  <si>
    <t>周柔君</t>
    <phoneticPr fontId="1" type="noConversion"/>
  </si>
  <si>
    <t>陳偉偉</t>
    <phoneticPr fontId="1" type="noConversion"/>
  </si>
  <si>
    <t>陳偉玲</t>
    <phoneticPr fontId="1" type="noConversion"/>
  </si>
  <si>
    <t>呂日豪</t>
    <phoneticPr fontId="1" type="noConversion"/>
  </si>
  <si>
    <t>0916371336</t>
    <phoneticPr fontId="1" type="noConversion"/>
  </si>
  <si>
    <t>台南市安南區府安路5段11巷35弄160號</t>
    <phoneticPr fontId="1" type="noConversion"/>
  </si>
  <si>
    <t>兔</t>
    <phoneticPr fontId="1" type="noConversion"/>
  </si>
  <si>
    <t>狗</t>
    <phoneticPr fontId="1" type="noConversion"/>
  </si>
  <si>
    <t>蛇</t>
    <phoneticPr fontId="1" type="noConversion"/>
  </si>
  <si>
    <t>龍</t>
    <phoneticPr fontId="1" type="noConversion"/>
  </si>
  <si>
    <t>馬</t>
    <phoneticPr fontId="1" type="noConversion"/>
  </si>
  <si>
    <t>猴</t>
    <phoneticPr fontId="1" type="noConversion"/>
  </si>
  <si>
    <t>鼠</t>
    <phoneticPr fontId="1" type="noConversion"/>
  </si>
  <si>
    <t>雞</t>
    <phoneticPr fontId="1" type="noConversion"/>
  </si>
  <si>
    <t>農民年份</t>
    <phoneticPr fontId="1" type="noConversion"/>
  </si>
  <si>
    <t>子</t>
    <phoneticPr fontId="1" type="noConversion"/>
  </si>
  <si>
    <t>戌</t>
    <phoneticPr fontId="1" type="noConversion"/>
  </si>
  <si>
    <t>查詢日期時間</t>
    <phoneticPr fontId="1" type="noConversion"/>
  </si>
  <si>
    <t>陳硯農</t>
    <phoneticPr fontId="1" type="noConversion"/>
  </si>
  <si>
    <t>生年</t>
    <phoneticPr fontId="1" type="noConversion"/>
  </si>
  <si>
    <t>合計</t>
  </si>
  <si>
    <t>68.6.4.申</t>
    <phoneticPr fontId="1" type="noConversion"/>
  </si>
  <si>
    <t>甲子年</t>
    <phoneticPr fontId="1" type="noConversion"/>
  </si>
  <si>
    <t>乙丑年</t>
    <phoneticPr fontId="1" type="noConversion"/>
  </si>
  <si>
    <t>丙寅年</t>
    <phoneticPr fontId="1" type="noConversion"/>
  </si>
  <si>
    <t>丁卯年</t>
    <phoneticPr fontId="1" type="noConversion"/>
  </si>
  <si>
    <t>戊辰年</t>
    <phoneticPr fontId="1" type="noConversion"/>
  </si>
  <si>
    <t>己巳年</t>
    <phoneticPr fontId="1" type="noConversion"/>
  </si>
  <si>
    <t>庚午年</t>
    <phoneticPr fontId="1" type="noConversion"/>
  </si>
  <si>
    <t>辛未年</t>
    <phoneticPr fontId="1" type="noConversion"/>
  </si>
  <si>
    <t>壬申年</t>
    <phoneticPr fontId="1" type="noConversion"/>
  </si>
  <si>
    <t>癸酉年</t>
    <phoneticPr fontId="1" type="noConversion"/>
  </si>
  <si>
    <t>甲戌年</t>
    <phoneticPr fontId="1" type="noConversion"/>
  </si>
  <si>
    <t>乙亥年</t>
    <phoneticPr fontId="1" type="noConversion"/>
  </si>
  <si>
    <t>丙子年</t>
    <phoneticPr fontId="1" type="noConversion"/>
  </si>
  <si>
    <t>丁丑年</t>
    <phoneticPr fontId="1" type="noConversion"/>
  </si>
  <si>
    <t>戊寅年</t>
    <phoneticPr fontId="1" type="noConversion"/>
  </si>
  <si>
    <t>己卯年</t>
    <phoneticPr fontId="1" type="noConversion"/>
  </si>
  <si>
    <t>庚辰年</t>
    <phoneticPr fontId="1" type="noConversion"/>
  </si>
  <si>
    <t>辛巳年</t>
    <phoneticPr fontId="1" type="noConversion"/>
  </si>
  <si>
    <t>壬午年</t>
    <phoneticPr fontId="1" type="noConversion"/>
  </si>
  <si>
    <t>癸未年</t>
    <phoneticPr fontId="1" type="noConversion"/>
  </si>
  <si>
    <t>甲申年</t>
    <phoneticPr fontId="1" type="noConversion"/>
  </si>
  <si>
    <t>乙酉年</t>
    <phoneticPr fontId="1" type="noConversion"/>
  </si>
  <si>
    <t>丙戌年</t>
    <phoneticPr fontId="1" type="noConversion"/>
  </si>
  <si>
    <t>丁亥年</t>
    <phoneticPr fontId="1" type="noConversion"/>
  </si>
  <si>
    <t>戊子年</t>
    <phoneticPr fontId="1" type="noConversion"/>
  </si>
  <si>
    <t>己丑年</t>
    <phoneticPr fontId="1" type="noConversion"/>
  </si>
  <si>
    <t>庚寅年</t>
    <phoneticPr fontId="1" type="noConversion"/>
  </si>
  <si>
    <t>辛卯年</t>
    <phoneticPr fontId="1" type="noConversion"/>
  </si>
  <si>
    <t>壬辰年</t>
    <phoneticPr fontId="1" type="noConversion"/>
  </si>
  <si>
    <t>癸巳年</t>
    <phoneticPr fontId="1" type="noConversion"/>
  </si>
  <si>
    <t>甲午年</t>
    <phoneticPr fontId="1" type="noConversion"/>
  </si>
  <si>
    <t>乙未年</t>
    <phoneticPr fontId="1" type="noConversion"/>
  </si>
  <si>
    <t>丙申年</t>
    <phoneticPr fontId="1" type="noConversion"/>
  </si>
  <si>
    <t>丁酉年</t>
    <phoneticPr fontId="1" type="noConversion"/>
  </si>
  <si>
    <t>戊戌年</t>
    <phoneticPr fontId="1" type="noConversion"/>
  </si>
  <si>
    <t>己亥年</t>
    <phoneticPr fontId="1" type="noConversion"/>
  </si>
  <si>
    <t>庚子年</t>
    <phoneticPr fontId="1" type="noConversion"/>
  </si>
  <si>
    <t>辛丑年</t>
    <phoneticPr fontId="1" type="noConversion"/>
  </si>
  <si>
    <t>壬寅年</t>
    <phoneticPr fontId="1" type="noConversion"/>
  </si>
  <si>
    <t>癸卯年</t>
    <phoneticPr fontId="1" type="noConversion"/>
  </si>
  <si>
    <t>甲辰年</t>
    <phoneticPr fontId="1" type="noConversion"/>
  </si>
  <si>
    <t>乙巳年</t>
    <phoneticPr fontId="1" type="noConversion"/>
  </si>
  <si>
    <t>丙午年</t>
    <phoneticPr fontId="1" type="noConversion"/>
  </si>
  <si>
    <t>丁未年</t>
    <phoneticPr fontId="1" type="noConversion"/>
  </si>
  <si>
    <t>戊申年</t>
    <phoneticPr fontId="1" type="noConversion"/>
  </si>
  <si>
    <t>己酉年</t>
    <phoneticPr fontId="1" type="noConversion"/>
  </si>
  <si>
    <t>庚戌年</t>
    <phoneticPr fontId="1" type="noConversion"/>
  </si>
  <si>
    <t>辛亥年</t>
    <phoneticPr fontId="1" type="noConversion"/>
  </si>
  <si>
    <t>壬子年</t>
    <phoneticPr fontId="1" type="noConversion"/>
  </si>
  <si>
    <t>癸丑年</t>
    <phoneticPr fontId="1" type="noConversion"/>
  </si>
  <si>
    <t>甲寅年</t>
    <phoneticPr fontId="1" type="noConversion"/>
  </si>
  <si>
    <t>乙卯年</t>
    <phoneticPr fontId="1" type="noConversion"/>
  </si>
  <si>
    <t>丙辰年</t>
    <phoneticPr fontId="1" type="noConversion"/>
  </si>
  <si>
    <t>丁巳年</t>
    <phoneticPr fontId="1" type="noConversion"/>
  </si>
  <si>
    <t>戊午年</t>
    <phoneticPr fontId="1" type="noConversion"/>
  </si>
  <si>
    <t>己未年</t>
    <phoneticPr fontId="1" type="noConversion"/>
  </si>
  <si>
    <t>庚申年</t>
    <phoneticPr fontId="1" type="noConversion"/>
  </si>
  <si>
    <t>辛酉年</t>
    <phoneticPr fontId="1" type="noConversion"/>
  </si>
  <si>
    <t>壬戌年</t>
    <phoneticPr fontId="1" type="noConversion"/>
  </si>
  <si>
    <t>癸亥年</t>
    <phoneticPr fontId="1" type="noConversion"/>
  </si>
  <si>
    <t>生月</t>
    <phoneticPr fontId="1" type="noConversion"/>
  </si>
  <si>
    <t>生日</t>
    <phoneticPr fontId="1" type="noConversion"/>
  </si>
  <si>
    <t>生時</t>
    <phoneticPr fontId="1" type="noConversion"/>
  </si>
  <si>
    <t>吉</t>
    <phoneticPr fontId="1" type="noConversion"/>
  </si>
  <si>
    <t>人數</t>
    <phoneticPr fontId="1" type="noConversion"/>
  </si>
  <si>
    <t>年次</t>
  </si>
  <si>
    <t>西元年</t>
  </si>
  <si>
    <t>生肖</t>
  </si>
  <si>
    <t>六十甲子</t>
  </si>
  <si>
    <t>時間</t>
  </si>
  <si>
    <t>時辰</t>
  </si>
  <si>
    <t>國曆</t>
    <phoneticPr fontId="1" type="noConversion"/>
  </si>
  <si>
    <t>農曆</t>
    <phoneticPr fontId="1" type="noConversion"/>
  </si>
  <si>
    <t>民國年</t>
    <phoneticPr fontId="1" type="noConversion"/>
  </si>
  <si>
    <t>民國月</t>
    <phoneticPr fontId="1" type="noConversion"/>
  </si>
  <si>
    <t>民國日</t>
    <phoneticPr fontId="1" type="noConversion"/>
  </si>
  <si>
    <t>民國時</t>
    <phoneticPr fontId="1" type="noConversion"/>
  </si>
  <si>
    <t>年1月15日善信大德點燈消災補運芳名</t>
    <phoneticPr fontId="1" type="noConversion"/>
  </si>
  <si>
    <t>項次</t>
    <phoneticPr fontId="1" type="noConversion"/>
  </si>
  <si>
    <t>沖太歲</t>
    <phoneticPr fontId="1" type="noConversion"/>
  </si>
  <si>
    <t>太歲星君</t>
  </si>
  <si>
    <t>太歲星君</t>
    <phoneticPr fontId="1" type="noConversion"/>
  </si>
  <si>
    <t>值太歲</t>
    <phoneticPr fontId="1" type="noConversion"/>
  </si>
  <si>
    <t>刑太歲</t>
    <phoneticPr fontId="1" type="noConversion"/>
  </si>
  <si>
    <t>破太歲</t>
    <phoneticPr fontId="1" type="noConversion"/>
  </si>
  <si>
    <t>害太歲</t>
    <phoneticPr fontId="1" type="noConversion"/>
  </si>
  <si>
    <t>值太歲 ： 運勢受阻、健康問題、血光之災。</t>
    <phoneticPr fontId="1" type="noConversion"/>
  </si>
  <si>
    <t>沖太歲 ：工作/感情異動、與人爭執、損財。</t>
    <phoneticPr fontId="1" type="noConversion"/>
  </si>
  <si>
    <t>破太歲 ：口舌是非、謀事不成、健康問題。</t>
    <phoneticPr fontId="1" type="noConversion"/>
  </si>
  <si>
    <t>刑太歲 ：運勢受阻、官司是非、健康問題。</t>
    <phoneticPr fontId="1" type="noConversion"/>
  </si>
  <si>
    <t>害太歲 ：小人暗害、事與願違、意外變數。</t>
    <phoneticPr fontId="1" type="noConversion"/>
  </si>
  <si>
    <t>安太歲燈</t>
    <phoneticPr fontId="1" type="noConversion"/>
  </si>
  <si>
    <t>安燈大德</t>
    <phoneticPr fontId="1" type="noConversion"/>
  </si>
  <si>
    <t>輸入國曆出生日期</t>
    <phoneticPr fontId="1" type="noConversion"/>
  </si>
  <si>
    <t>轉換西元日期</t>
    <phoneticPr fontId="1" type="noConversion"/>
  </si>
  <si>
    <t>71.10.25</t>
    <phoneticPr fontId="1" type="noConversion"/>
  </si>
  <si>
    <t>43.1.8.辰</t>
    <phoneticPr fontId="1" type="noConversion"/>
  </si>
  <si>
    <t>71.10.25.未</t>
    <phoneticPr fontId="1" type="noConversion"/>
  </si>
  <si>
    <t>夏美玲</t>
    <phoneticPr fontId="1" type="noConversion"/>
  </si>
  <si>
    <t>陳硯農</t>
    <phoneticPr fontId="1" type="noConversion"/>
  </si>
  <si>
    <t>羅仕竣</t>
    <phoneticPr fontId="1" type="noConversion"/>
  </si>
  <si>
    <t>李仁煌</t>
    <phoneticPr fontId="1" type="noConversion"/>
  </si>
  <si>
    <t>劉健清</t>
    <phoneticPr fontId="1" type="noConversion"/>
  </si>
  <si>
    <t>楊胡春</t>
    <phoneticPr fontId="1" type="noConversion"/>
  </si>
  <si>
    <t>黃慶昌</t>
    <phoneticPr fontId="1" type="noConversion"/>
  </si>
  <si>
    <t>陳香君</t>
    <phoneticPr fontId="1" type="noConversion"/>
  </si>
  <si>
    <t>財利燈</t>
    <phoneticPr fontId="1" type="noConversion"/>
  </si>
  <si>
    <t>呂鐘匏</t>
    <phoneticPr fontId="1" type="noConversion"/>
  </si>
  <si>
    <t>陳志傑</t>
    <phoneticPr fontId="1" type="noConversion"/>
  </si>
  <si>
    <t>陳信輝</t>
    <phoneticPr fontId="1" type="noConversion"/>
  </si>
  <si>
    <t>李金本</t>
    <phoneticPr fontId="1" type="noConversion"/>
  </si>
  <si>
    <t>高雄市三民區正忠街186巷5樓之2</t>
    <phoneticPr fontId="1" type="noConversion"/>
  </si>
  <si>
    <t>王柏鈞</t>
    <phoneticPr fontId="1" type="noConversion"/>
  </si>
  <si>
    <t>莊仁傑</t>
    <phoneticPr fontId="1" type="noConversion"/>
  </si>
  <si>
    <t>大將軍</t>
    <phoneticPr fontId="1" type="noConversion"/>
  </si>
  <si>
    <t>已收</t>
    <phoneticPr fontId="1" type="noConversion"/>
  </si>
  <si>
    <r>
      <rPr>
        <b/>
        <sz val="12"/>
        <color theme="0"/>
        <rFont val="新細明體"/>
        <family val="1"/>
        <charset val="136"/>
      </rPr>
      <t>酉</t>
    </r>
    <phoneticPr fontId="1" type="noConversion"/>
  </si>
  <si>
    <r>
      <rPr>
        <b/>
        <sz val="12"/>
        <color theme="0"/>
        <rFont val="新細明體"/>
        <family val="1"/>
        <charset val="136"/>
      </rPr>
      <t>亥</t>
    </r>
    <phoneticPr fontId="1" type="noConversion"/>
  </si>
  <si>
    <r>
      <rPr>
        <b/>
        <sz val="12"/>
        <color theme="0"/>
        <rFont val="新細明體"/>
        <family val="1"/>
        <charset val="136"/>
      </rPr>
      <t>巳</t>
    </r>
    <phoneticPr fontId="1" type="noConversion"/>
  </si>
  <si>
    <r>
      <rPr>
        <b/>
        <sz val="12"/>
        <color theme="0"/>
        <rFont val="新細明體"/>
        <family val="1"/>
        <charset val="136"/>
      </rPr>
      <t>吉</t>
    </r>
    <phoneticPr fontId="1" type="noConversion"/>
  </si>
  <si>
    <r>
      <rPr>
        <b/>
        <sz val="12"/>
        <color theme="0"/>
        <rFont val="新細明體"/>
        <family val="1"/>
        <charset val="136"/>
      </rPr>
      <t>丑</t>
    </r>
    <phoneticPr fontId="1" type="noConversion"/>
  </si>
  <si>
    <r>
      <rPr>
        <b/>
        <sz val="12"/>
        <color theme="0"/>
        <rFont val="新細明體"/>
        <family val="1"/>
        <charset val="136"/>
      </rPr>
      <t>卯</t>
    </r>
    <phoneticPr fontId="1" type="noConversion"/>
  </si>
  <si>
    <r>
      <rPr>
        <b/>
        <sz val="12"/>
        <color theme="0"/>
        <rFont val="新細明體"/>
        <family val="1"/>
        <charset val="136"/>
      </rPr>
      <t>午</t>
    </r>
    <phoneticPr fontId="1" type="noConversion"/>
  </si>
  <si>
    <r>
      <rPr>
        <b/>
        <sz val="12"/>
        <color theme="0"/>
        <rFont val="新細明體"/>
        <family val="1"/>
        <charset val="136"/>
      </rPr>
      <t>申</t>
    </r>
    <phoneticPr fontId="1" type="noConversion"/>
  </si>
  <si>
    <r>
      <rPr>
        <sz val="12"/>
        <color theme="0"/>
        <rFont val="新細明體"/>
        <family val="1"/>
        <charset val="136"/>
      </rPr>
      <t>潤</t>
    </r>
    <r>
      <rPr>
        <sz val="12"/>
        <color theme="0"/>
        <rFont val="Arial Black"/>
        <family val="2"/>
      </rPr>
      <t>5</t>
    </r>
    <phoneticPr fontId="1" type="noConversion"/>
  </si>
  <si>
    <t>1.隱藏</t>
    <phoneticPr fontId="1" type="noConversion"/>
  </si>
  <si>
    <t>輸入</t>
    <phoneticPr fontId="1" type="noConversion"/>
  </si>
  <si>
    <t>2.顯示</t>
    <phoneticPr fontId="1" type="noConversion"/>
  </si>
  <si>
    <t>太歲星君</t>
    <phoneticPr fontId="1" type="noConversion"/>
  </si>
  <si>
    <t>呂佩臻</t>
    <phoneticPr fontId="1" type="noConversion"/>
  </si>
  <si>
    <t>呂夏牡丹</t>
    <phoneticPr fontId="1" type="noConversion"/>
  </si>
  <si>
    <t>已收</t>
    <phoneticPr fontId="1" type="noConversion"/>
  </si>
  <si>
    <t>戊</t>
    <phoneticPr fontId="1" type="noConversion"/>
  </si>
  <si>
    <t>54.7.5.巳</t>
    <phoneticPr fontId="1" type="noConversion"/>
  </si>
  <si>
    <t>台南市柳營區神農里350之13號</t>
    <phoneticPr fontId="1" type="noConversion"/>
  </si>
  <si>
    <t>台南市新營區中華路81之2號</t>
    <phoneticPr fontId="1" type="noConversion"/>
  </si>
  <si>
    <t>台南市柳營區中興南街11巷9弄10號</t>
    <phoneticPr fontId="1" type="noConversion"/>
  </si>
  <si>
    <t>台南市永康區埔聖街75巷12號5樓之2</t>
    <phoneticPr fontId="1" type="noConversion"/>
  </si>
  <si>
    <t>高雄市前鎮區隆興街59巷46號</t>
    <phoneticPr fontId="1" type="noConversion"/>
  </si>
  <si>
    <t>台南市柳營區士林里柳營53之50號</t>
    <phoneticPr fontId="1" type="noConversion"/>
  </si>
  <si>
    <t>澎湖縣馬公市三多路172號</t>
    <phoneticPr fontId="1" type="noConversion"/>
  </si>
  <si>
    <t>台北市汐止區和平街6巷1弄4號5樓</t>
    <phoneticPr fontId="1" type="noConversion"/>
  </si>
  <si>
    <t>已收</t>
    <phoneticPr fontId="1" type="noConversion"/>
  </si>
  <si>
    <t>已收</t>
    <phoneticPr fontId="1" type="noConversion"/>
  </si>
  <si>
    <t>已收</t>
    <phoneticPr fontId="1" type="noConversion"/>
  </si>
  <si>
    <t>已收</t>
    <phoneticPr fontId="1" type="noConversion"/>
  </si>
  <si>
    <t>已收</t>
    <phoneticPr fontId="1" type="noConversion"/>
  </si>
  <si>
    <t>李彥霖</t>
    <phoneticPr fontId="1" type="noConversion"/>
  </si>
  <si>
    <t>蔡青秀</t>
    <phoneticPr fontId="1" type="noConversion"/>
  </si>
  <si>
    <t>李定洋</t>
    <phoneticPr fontId="1" type="noConversion"/>
  </si>
  <si>
    <t>李定臻</t>
    <phoneticPr fontId="1" type="noConversion"/>
  </si>
  <si>
    <t>杜綵庭</t>
    <phoneticPr fontId="1" type="noConversion"/>
  </si>
  <si>
    <t>陳浚福</t>
    <phoneticPr fontId="1" type="noConversion"/>
  </si>
  <si>
    <t>陳荐騏</t>
    <phoneticPr fontId="1" type="noConversion"/>
  </si>
  <si>
    <t>已收</t>
    <phoneticPr fontId="1" type="noConversion"/>
  </si>
  <si>
    <t>劉羿廷</t>
    <phoneticPr fontId="1" type="noConversion"/>
  </si>
  <si>
    <t>陳清源</t>
    <phoneticPr fontId="1" type="noConversion"/>
  </si>
  <si>
    <t>已收</t>
    <phoneticPr fontId="1" type="noConversion"/>
  </si>
  <si>
    <t>20.5.18.吉</t>
    <phoneticPr fontId="1" type="noConversion"/>
  </si>
  <si>
    <t>黃綵純</t>
    <phoneticPr fontId="1" type="noConversion"/>
  </si>
  <si>
    <t>台南市新營區周武街87號</t>
    <phoneticPr fontId="1" type="noConversion"/>
  </si>
  <si>
    <t>0919176185</t>
    <phoneticPr fontId="1" type="noConversion"/>
  </si>
  <si>
    <t>王雅薇</t>
    <phoneticPr fontId="1" type="noConversion"/>
  </si>
  <si>
    <t>台南市安南區同安路36巷43號</t>
    <phoneticPr fontId="1" type="noConversion"/>
  </si>
  <si>
    <t>陳曹葉</t>
    <phoneticPr fontId="1" type="noConversion"/>
  </si>
  <si>
    <t>高雄市橋頭區中崎路灣仔溝弄51號</t>
    <phoneticPr fontId="1" type="noConversion"/>
  </si>
  <si>
    <t>已收</t>
    <phoneticPr fontId="1" type="noConversion"/>
  </si>
  <si>
    <t>陳偉偉</t>
    <phoneticPr fontId="1" type="noConversion"/>
  </si>
  <si>
    <t>陳寶雄</t>
    <phoneticPr fontId="1" type="noConversion"/>
  </si>
  <si>
    <t>已收</t>
    <phoneticPr fontId="1" type="noConversion"/>
  </si>
  <si>
    <t>陳偉玲</t>
    <phoneticPr fontId="1" type="noConversion"/>
  </si>
  <si>
    <r>
      <rPr>
        <b/>
        <sz val="12"/>
        <color theme="0"/>
        <rFont val="微軟正黑體"/>
        <family val="2"/>
        <charset val="136"/>
      </rPr>
      <t>潤</t>
    </r>
    <r>
      <rPr>
        <b/>
        <sz val="12"/>
        <color theme="0"/>
        <rFont val="Arial Black"/>
        <family val="2"/>
      </rPr>
      <t>3</t>
    </r>
    <phoneticPr fontId="1" type="noConversion"/>
  </si>
  <si>
    <t>王思傅</t>
    <phoneticPr fontId="1" type="noConversion"/>
  </si>
  <si>
    <t>台南市柳營區神農里果毅後356號</t>
    <phoneticPr fontId="1" type="noConversion"/>
  </si>
  <si>
    <t>夏美玲</t>
    <phoneticPr fontId="1" type="noConversion"/>
  </si>
  <si>
    <t>陳硯農</t>
    <phoneticPr fontId="1" type="noConversion"/>
  </si>
  <si>
    <t>楊秀貞</t>
    <phoneticPr fontId="1" type="noConversion"/>
  </si>
  <si>
    <t>吳文燕</t>
    <phoneticPr fontId="1" type="noConversion"/>
  </si>
  <si>
    <t>羅仕竣</t>
    <phoneticPr fontId="1" type="noConversion"/>
  </si>
  <si>
    <t>呂美呤</t>
    <phoneticPr fontId="1" type="noConversion"/>
  </si>
  <si>
    <t>呂武雄</t>
    <phoneticPr fontId="1" type="noConversion"/>
  </si>
  <si>
    <t>黃慶昌</t>
    <phoneticPr fontId="1" type="noConversion"/>
  </si>
  <si>
    <t>莊芷寧</t>
    <phoneticPr fontId="1" type="noConversion"/>
  </si>
  <si>
    <t>周柔君</t>
    <phoneticPr fontId="1" type="noConversion"/>
  </si>
  <si>
    <t>周品岑</t>
    <phoneticPr fontId="1" type="noConversion"/>
  </si>
  <si>
    <t>台南市南區中華南路二段177巷41號</t>
    <phoneticPr fontId="1" type="noConversion"/>
  </si>
  <si>
    <t>63.正4.4.卯</t>
    <phoneticPr fontId="1" type="noConversion"/>
  </si>
  <si>
    <r>
      <rPr>
        <b/>
        <sz val="12"/>
        <color theme="0"/>
        <rFont val="細明體"/>
        <family val="3"/>
        <charset val="136"/>
      </rPr>
      <t>正</t>
    </r>
    <r>
      <rPr>
        <b/>
        <sz val="12"/>
        <color theme="0"/>
        <rFont val="Arial Black"/>
        <family val="2"/>
      </rPr>
      <t>4</t>
    </r>
    <phoneticPr fontId="1" type="noConversion"/>
  </si>
  <si>
    <t>卯</t>
    <phoneticPr fontId="1" type="noConversion"/>
  </si>
  <si>
    <t>呂日豪</t>
    <phoneticPr fontId="1" type="noConversion"/>
  </si>
  <si>
    <t>84.12.14.酉</t>
    <phoneticPr fontId="1" type="noConversion"/>
  </si>
  <si>
    <t>酉</t>
    <phoneticPr fontId="1" type="noConversion"/>
  </si>
  <si>
    <t>台南市南區中華南路二段177巷41號</t>
    <phoneticPr fontId="1" type="noConversion"/>
  </si>
  <si>
    <t>李宗憲</t>
    <phoneticPr fontId="1" type="noConversion"/>
  </si>
  <si>
    <t>亥</t>
    <phoneticPr fontId="1" type="noConversion"/>
  </si>
  <si>
    <t>陳省甫</t>
    <phoneticPr fontId="1" type="noConversion"/>
  </si>
  <si>
    <t>陳省甫</t>
    <phoneticPr fontId="1" type="noConversion"/>
  </si>
  <si>
    <t>午</t>
    <phoneticPr fontId="1" type="noConversion"/>
  </si>
  <si>
    <t>陳品豪</t>
    <phoneticPr fontId="1" type="noConversion"/>
  </si>
  <si>
    <t>陳品豪</t>
    <phoneticPr fontId="1" type="noConversion"/>
  </si>
  <si>
    <t>戌</t>
    <phoneticPr fontId="1" type="noConversion"/>
  </si>
  <si>
    <t>林秋霞</t>
    <phoneticPr fontId="1" type="noConversion"/>
  </si>
  <si>
    <t>楊秀貞</t>
    <phoneticPr fontId="1" type="noConversion"/>
  </si>
  <si>
    <t>王臺龍</t>
    <phoneticPr fontId="1" type="noConversion"/>
  </si>
  <si>
    <t>王臺龍</t>
    <phoneticPr fontId="1" type="noConversion"/>
  </si>
  <si>
    <t>高雄市三民區有光路134號</t>
    <phoneticPr fontId="1" type="noConversion"/>
  </si>
  <si>
    <t>吉</t>
    <phoneticPr fontId="1" type="noConversion"/>
  </si>
  <si>
    <t>王致程</t>
    <phoneticPr fontId="1" type="noConversion"/>
  </si>
  <si>
    <t>王致程</t>
    <phoneticPr fontId="1" type="noConversion"/>
  </si>
  <si>
    <t>高雄市三民區有光路134號</t>
    <phoneticPr fontId="1" type="noConversion"/>
  </si>
  <si>
    <t>蕭慧娥</t>
    <phoneticPr fontId="1" type="noConversion"/>
  </si>
  <si>
    <t>高雄市三民區有光路134號</t>
    <phoneticPr fontId="1" type="noConversion"/>
  </si>
  <si>
    <t>王姵云</t>
    <phoneticPr fontId="1" type="noConversion"/>
  </si>
  <si>
    <t>林子雲</t>
    <phoneticPr fontId="1" type="noConversion"/>
  </si>
  <si>
    <t>林子雲</t>
    <phoneticPr fontId="1" type="noConversion"/>
  </si>
  <si>
    <t>林資閔</t>
    <phoneticPr fontId="1" type="noConversion"/>
  </si>
  <si>
    <t>林資閔</t>
    <phoneticPr fontId="1" type="noConversion"/>
  </si>
  <si>
    <t>潘幸宜</t>
    <phoneticPr fontId="1" type="noConversion"/>
  </si>
  <si>
    <t>潘幸宜</t>
    <phoneticPr fontId="1" type="noConversion"/>
  </si>
  <si>
    <t>未</t>
    <phoneticPr fontId="1" type="noConversion"/>
  </si>
  <si>
    <t>陳世勳</t>
    <phoneticPr fontId="1" type="noConversion"/>
  </si>
  <si>
    <t>陳世勳</t>
    <phoneticPr fontId="1" type="noConversion"/>
  </si>
  <si>
    <t>吉</t>
    <phoneticPr fontId="1" type="noConversion"/>
  </si>
  <si>
    <t>劉映岑</t>
    <phoneticPr fontId="1" type="noConversion"/>
  </si>
  <si>
    <t>劉映岑</t>
    <phoneticPr fontId="1" type="noConversion"/>
  </si>
  <si>
    <t>吉</t>
    <phoneticPr fontId="1" type="noConversion"/>
  </si>
  <si>
    <t>劉怡伶</t>
    <phoneticPr fontId="1" type="noConversion"/>
  </si>
  <si>
    <t>劉怡伶</t>
    <phoneticPr fontId="1" type="noConversion"/>
  </si>
  <si>
    <t>台北市復興南路1段34號11樓之1</t>
    <phoneticPr fontId="1" type="noConversion"/>
  </si>
  <si>
    <t>台北市中山區復興南路1段34號11樓之1</t>
    <phoneticPr fontId="1" type="noConversion"/>
  </si>
  <si>
    <t>台北市中山區復興南路1段34號11樓之1</t>
    <phoneticPr fontId="1" type="noConversion"/>
  </si>
  <si>
    <t>楊靜茹</t>
    <phoneticPr fontId="1" type="noConversion"/>
  </si>
  <si>
    <t>申</t>
    <phoneticPr fontId="1" type="noConversion"/>
  </si>
  <si>
    <t>台南市新化區金華街一段10號6樓</t>
    <phoneticPr fontId="1" type="noConversion"/>
  </si>
  <si>
    <t>台南市新化區金華街一段10號6樓</t>
    <phoneticPr fontId="1" type="noConversion"/>
  </si>
  <si>
    <t>呂佳靜</t>
    <phoneticPr fontId="1" type="noConversion"/>
  </si>
  <si>
    <t>辰</t>
    <phoneticPr fontId="1" type="noConversion"/>
  </si>
  <si>
    <t>楊皇彬</t>
    <phoneticPr fontId="1" type="noConversion"/>
  </si>
  <si>
    <t>王耀民</t>
    <phoneticPr fontId="1" type="noConversion"/>
  </si>
  <si>
    <t>王耀民</t>
    <phoneticPr fontId="1" type="noConversion"/>
  </si>
  <si>
    <t>王葉玉秀</t>
    <phoneticPr fontId="1" type="noConversion"/>
  </si>
  <si>
    <t>王葉玉秀</t>
    <phoneticPr fontId="1" type="noConversion"/>
  </si>
  <si>
    <t>吉</t>
    <phoneticPr fontId="1" type="noConversion"/>
  </si>
  <si>
    <t>高雄市前鎮區南天街65號</t>
    <phoneticPr fontId="1" type="noConversion"/>
  </si>
  <si>
    <t>王慰民</t>
    <phoneticPr fontId="1" type="noConversion"/>
  </si>
  <si>
    <t>黃琇玲</t>
    <phoneticPr fontId="1" type="noConversion"/>
  </si>
  <si>
    <t>王孀穎</t>
    <phoneticPr fontId="1" type="noConversion"/>
  </si>
  <si>
    <t>王柏晸(診同音)</t>
    <phoneticPr fontId="1" type="noConversion"/>
  </si>
  <si>
    <t>王柏晸</t>
    <phoneticPr fontId="1" type="noConversion"/>
  </si>
  <si>
    <t>王孇喜</t>
    <phoneticPr fontId="1" type="noConversion"/>
  </si>
  <si>
    <t>金亨利</t>
    <phoneticPr fontId="1" type="noConversion"/>
  </si>
  <si>
    <t>吳碧霞</t>
    <phoneticPr fontId="1" type="noConversion"/>
  </si>
  <si>
    <t>金慧貞</t>
    <phoneticPr fontId="1" type="noConversion"/>
  </si>
  <si>
    <t>金瑋貞</t>
    <phoneticPr fontId="1" type="noConversion"/>
  </si>
  <si>
    <t>高雄市三民區有光路89之3號</t>
    <phoneticPr fontId="1" type="noConversion"/>
  </si>
  <si>
    <t>高雄市前鎮區南天街65號</t>
    <phoneticPr fontId="1" type="noConversion"/>
  </si>
  <si>
    <t>台南市新化區金華街一段10號6樓</t>
    <phoneticPr fontId="1" type="noConversion"/>
  </si>
  <si>
    <t>高雄市岡山區大昌街62號9樓</t>
    <phoneticPr fontId="1" type="noConversion"/>
  </si>
  <si>
    <t>陳治辰</t>
    <phoneticPr fontId="1" type="noConversion"/>
  </si>
  <si>
    <t>陳治辰</t>
    <phoneticPr fontId="1" type="noConversion"/>
  </si>
  <si>
    <t>午</t>
    <phoneticPr fontId="1" type="noConversion"/>
  </si>
  <si>
    <t>高雄市仁武區赤東四街42巷16號</t>
    <phoneticPr fontId="1" type="noConversion"/>
  </si>
  <si>
    <t>高雄市仁武區赤東四街42巷16號</t>
    <phoneticPr fontId="1" type="noConversion"/>
  </si>
  <si>
    <t>黃宇婕</t>
    <phoneticPr fontId="1" type="noConversion"/>
  </si>
  <si>
    <t>黃宇婕</t>
    <phoneticPr fontId="1" type="noConversion"/>
  </si>
  <si>
    <t>丑</t>
    <phoneticPr fontId="1" type="noConversion"/>
  </si>
  <si>
    <t>台南市東區仁和路73之51號</t>
  </si>
  <si>
    <t>台南市東區仁和路73之51號</t>
    <phoneticPr fontId="1" type="noConversion"/>
  </si>
  <si>
    <t>台南市東區仁和路73之51號</t>
    <phoneticPr fontId="1" type="noConversion"/>
  </si>
  <si>
    <t>黃雅慧</t>
    <phoneticPr fontId="1" type="noConversion"/>
  </si>
  <si>
    <t>黃雅慧</t>
    <phoneticPr fontId="1" type="noConversion"/>
  </si>
  <si>
    <t>黃鉦益</t>
  </si>
  <si>
    <t>黃鉦益</t>
    <phoneticPr fontId="1" type="noConversion"/>
  </si>
  <si>
    <t>亥</t>
    <phoneticPr fontId="1" type="noConversion"/>
  </si>
  <si>
    <t>黃周美日</t>
  </si>
  <si>
    <t>黃周美日</t>
    <phoneticPr fontId="1" type="noConversion"/>
  </si>
  <si>
    <t>卯</t>
    <phoneticPr fontId="1" type="noConversion"/>
  </si>
  <si>
    <t>鐘惠美</t>
    <phoneticPr fontId="1" type="noConversion"/>
  </si>
  <si>
    <t>鐘惠美</t>
    <phoneticPr fontId="1" type="noConversion"/>
  </si>
  <si>
    <t>台南市柳營區神農里果毅後353號</t>
  </si>
  <si>
    <t>台南市柳營區神農里果毅後353號</t>
    <phoneticPr fontId="1" type="noConversion"/>
  </si>
  <si>
    <t>0916229655</t>
  </si>
  <si>
    <t>台南市安南區館前一路26巷2弄15號</t>
  </si>
  <si>
    <t>陳斯伶</t>
  </si>
  <si>
    <t>陳斯伶</t>
    <phoneticPr fontId="1" type="noConversion"/>
  </si>
  <si>
    <t>台南市安南區館前一路26巷2弄15號</t>
    <phoneticPr fontId="1" type="noConversion"/>
  </si>
  <si>
    <t>羅諭婕</t>
  </si>
  <si>
    <t>羅諭婕</t>
    <phoneticPr fontId="1" type="noConversion"/>
  </si>
  <si>
    <t>羅諭婕</t>
    <phoneticPr fontId="1" type="noConversion"/>
  </si>
  <si>
    <t>台南市安南區府安路5段11巷35弄160號</t>
  </si>
  <si>
    <t>陳賢民</t>
    <phoneticPr fontId="1" type="noConversion"/>
  </si>
  <si>
    <t>申</t>
    <phoneticPr fontId="1" type="noConversion"/>
  </si>
  <si>
    <t>高雄市鼓山區中華一路2111號3樓</t>
    <phoneticPr fontId="1" type="noConversion"/>
  </si>
  <si>
    <t>廖金雀</t>
  </si>
  <si>
    <t>廖金雀</t>
    <phoneticPr fontId="1" type="noConversion"/>
  </si>
  <si>
    <t>高雄市鼓山區中華一路2111號3樓</t>
    <phoneticPr fontId="1" type="noConversion"/>
  </si>
  <si>
    <t>洪筱詩</t>
  </si>
  <si>
    <t>洪筱詩</t>
    <phoneticPr fontId="1" type="noConversion"/>
  </si>
  <si>
    <t>丑</t>
    <phoneticPr fontId="1" type="noConversion"/>
  </si>
  <si>
    <t>高雄市楠梓區旗楠路981巷1號</t>
    <phoneticPr fontId="1" type="noConversion"/>
  </si>
  <si>
    <t>呂苡喬</t>
    <phoneticPr fontId="1" type="noConversion"/>
  </si>
  <si>
    <t>呂苡喬</t>
    <phoneticPr fontId="1" type="noConversion"/>
  </si>
  <si>
    <t>高雄市楠梓區旗楠路981巷1號</t>
    <phoneticPr fontId="1" type="noConversion"/>
  </si>
  <si>
    <t>高雄市楠梓區旗楠路981巷1號</t>
    <phoneticPr fontId="1" type="noConversion"/>
  </si>
  <si>
    <t>楊彩鳳</t>
    <phoneticPr fontId="1" type="noConversion"/>
  </si>
  <si>
    <t>楊彩鳳</t>
    <phoneticPr fontId="1" type="noConversion"/>
  </si>
  <si>
    <t>連祐源</t>
  </si>
  <si>
    <t>寅</t>
    <phoneticPr fontId="1" type="noConversion"/>
  </si>
  <si>
    <t>台南市柳營區篤農里9鄰小腳腿332號</t>
  </si>
  <si>
    <t>賴亦鈴</t>
  </si>
  <si>
    <t>賴亦鈴</t>
    <phoneticPr fontId="1" type="noConversion"/>
  </si>
  <si>
    <t>戌</t>
    <phoneticPr fontId="1" type="noConversion"/>
  </si>
  <si>
    <t>台中市大雅區大雅里民生路一段128號2樓</t>
    <phoneticPr fontId="1" type="noConversion"/>
  </si>
  <si>
    <t>陳珮蓁</t>
  </si>
  <si>
    <t>陳珮蓁</t>
    <phoneticPr fontId="1" type="noConversion"/>
  </si>
  <si>
    <t>酉</t>
    <phoneticPr fontId="1" type="noConversion"/>
  </si>
  <si>
    <t>嘉義市小雅路183號6樓14室</t>
  </si>
  <si>
    <t>辰</t>
    <phoneticPr fontId="1" type="noConversion"/>
  </si>
  <si>
    <t>洪香美</t>
    <phoneticPr fontId="1" type="noConversion"/>
  </si>
  <si>
    <t>洪香美</t>
    <phoneticPr fontId="1" type="noConversion"/>
  </si>
  <si>
    <t>吉</t>
    <phoneticPr fontId="1" type="noConversion"/>
  </si>
  <si>
    <t>高雄市鳳山區北昌五街19號10樓</t>
  </si>
  <si>
    <t>郭霖</t>
  </si>
  <si>
    <t>郭霖</t>
    <phoneticPr fontId="1" type="noConversion"/>
  </si>
  <si>
    <t>午</t>
    <phoneticPr fontId="1" type="noConversion"/>
  </si>
  <si>
    <t>劉財來</t>
    <phoneticPr fontId="1" type="noConversion"/>
  </si>
  <si>
    <t>陳淑釗</t>
    <phoneticPr fontId="1" type="noConversion"/>
  </si>
  <si>
    <t>劉哲宇</t>
    <phoneticPr fontId="1" type="noConversion"/>
  </si>
  <si>
    <t>劉怡均</t>
    <phoneticPr fontId="1" type="noConversion"/>
  </si>
  <si>
    <t>楊瑞章</t>
  </si>
  <si>
    <t>楊瑞章</t>
    <phoneticPr fontId="1" type="noConversion"/>
  </si>
  <si>
    <t>亥</t>
    <phoneticPr fontId="1" type="noConversion"/>
  </si>
  <si>
    <t>王台龍</t>
  </si>
  <si>
    <t>王台龍</t>
    <phoneticPr fontId="1" type="noConversion"/>
  </si>
  <si>
    <t>王姵云</t>
    <phoneticPr fontId="1" type="noConversion"/>
  </si>
  <si>
    <t>黃德仁</t>
  </si>
  <si>
    <t>黃德仁</t>
    <phoneticPr fontId="1" type="noConversion"/>
  </si>
  <si>
    <t>莊晶嵐</t>
  </si>
  <si>
    <t>莊晶嵐</t>
    <phoneticPr fontId="1" type="noConversion"/>
  </si>
  <si>
    <t>未</t>
    <phoneticPr fontId="1" type="noConversion"/>
  </si>
  <si>
    <t>黃秀榮</t>
  </si>
  <si>
    <t>黃秀榮</t>
    <phoneticPr fontId="1" type="noConversion"/>
  </si>
  <si>
    <t>鄭坤和</t>
  </si>
  <si>
    <t>鄭坤和</t>
    <phoneticPr fontId="1" type="noConversion"/>
  </si>
  <si>
    <t>丑</t>
    <phoneticPr fontId="1" type="noConversion"/>
  </si>
  <si>
    <t>黃淑惠</t>
    <phoneticPr fontId="1" type="noConversion"/>
  </si>
  <si>
    <t>高雄市橋頭區仕豐南路100號8樓之2</t>
    <phoneticPr fontId="1" type="noConversion"/>
  </si>
  <si>
    <t>李英鴻</t>
  </si>
  <si>
    <t>李英鴻</t>
    <phoneticPr fontId="1" type="noConversion"/>
  </si>
  <si>
    <t>酉</t>
    <phoneticPr fontId="1" type="noConversion"/>
  </si>
  <si>
    <t>高雄市橋頭區仕豐南路100號8樓之2</t>
    <phoneticPr fontId="1" type="noConversion"/>
  </si>
  <si>
    <t>林張秀香</t>
  </si>
  <si>
    <t>林張秀香</t>
    <phoneticPr fontId="1" type="noConversion"/>
  </si>
  <si>
    <t>汪美惠</t>
  </si>
  <si>
    <t>汪美惠</t>
    <phoneticPr fontId="1" type="noConversion"/>
  </si>
  <si>
    <t>陳寬仁</t>
  </si>
  <si>
    <t>陳寬仁</t>
    <phoneticPr fontId="1" type="noConversion"/>
  </si>
  <si>
    <t>黃文銘</t>
  </si>
  <si>
    <t>黃文銘</t>
    <phoneticPr fontId="1" type="noConversion"/>
  </si>
  <si>
    <t>蔡享諺</t>
  </si>
  <si>
    <t>蔡享諺</t>
    <phoneticPr fontId="1" type="noConversion"/>
  </si>
  <si>
    <t>楊培華</t>
  </si>
  <si>
    <t>楊培華</t>
    <phoneticPr fontId="1" type="noConversion"/>
  </si>
  <si>
    <t>陳榮春</t>
  </si>
  <si>
    <t>陳榮春</t>
    <phoneticPr fontId="1" type="noConversion"/>
  </si>
  <si>
    <t>鄭清標</t>
  </si>
  <si>
    <t>鄭清標</t>
    <phoneticPr fontId="1" type="noConversion"/>
  </si>
  <si>
    <t>郭宥辰</t>
  </si>
  <si>
    <t>郭宥辰</t>
    <phoneticPr fontId="1" type="noConversion"/>
  </si>
  <si>
    <t>楊玉鈴</t>
  </si>
  <si>
    <t>楊玉鈴</t>
    <phoneticPr fontId="1" type="noConversion"/>
  </si>
  <si>
    <t>施啟賢</t>
  </si>
  <si>
    <t>施啟賢</t>
    <phoneticPr fontId="1" type="noConversion"/>
  </si>
  <si>
    <t>廖芥楓</t>
  </si>
  <si>
    <t>廖芥楓</t>
    <phoneticPr fontId="1" type="noConversion"/>
  </si>
  <si>
    <t>方錦清</t>
  </si>
  <si>
    <t>方錦清</t>
    <phoneticPr fontId="1" type="noConversion"/>
  </si>
  <si>
    <t>林春菱</t>
  </si>
  <si>
    <t>林春菱</t>
    <phoneticPr fontId="1" type="noConversion"/>
  </si>
  <si>
    <t>曾根松</t>
  </si>
  <si>
    <t>曾根松</t>
    <phoneticPr fontId="1" type="noConversion"/>
  </si>
  <si>
    <t>林志穎</t>
  </si>
  <si>
    <t>林志穎</t>
    <phoneticPr fontId="1" type="noConversion"/>
  </si>
  <si>
    <t>林志龍</t>
  </si>
  <si>
    <t>林志龍</t>
    <phoneticPr fontId="1" type="noConversion"/>
  </si>
  <si>
    <t>林峰正</t>
  </si>
  <si>
    <t>林峰正</t>
    <phoneticPr fontId="1" type="noConversion"/>
  </si>
  <si>
    <t>林建志</t>
  </si>
  <si>
    <t>林建志</t>
    <phoneticPr fontId="1" type="noConversion"/>
  </si>
  <si>
    <t>邱詠琳</t>
  </si>
  <si>
    <t>邱詠琳</t>
    <phoneticPr fontId="1" type="noConversion"/>
  </si>
  <si>
    <t>林書緯</t>
  </si>
  <si>
    <t>林書緯</t>
    <phoneticPr fontId="1" type="noConversion"/>
  </si>
  <si>
    <t>林宥均</t>
  </si>
  <si>
    <t>林宥均</t>
    <phoneticPr fontId="1" type="noConversion"/>
  </si>
  <si>
    <t>張瓊華</t>
  </si>
  <si>
    <t>張瓊華</t>
    <phoneticPr fontId="1" type="noConversion"/>
  </si>
  <si>
    <t>陳峯</t>
  </si>
  <si>
    <t>陳峯</t>
    <phoneticPr fontId="1" type="noConversion"/>
  </si>
  <si>
    <t>朱玉惠</t>
  </si>
  <si>
    <t>朱玉惠</t>
    <phoneticPr fontId="1" type="noConversion"/>
  </si>
  <si>
    <t>寅</t>
    <phoneticPr fontId="1" type="noConversion"/>
  </si>
  <si>
    <t>黃宗霖</t>
  </si>
  <si>
    <t>黃宗霖</t>
    <phoneticPr fontId="1" type="noConversion"/>
  </si>
  <si>
    <t>巳</t>
    <phoneticPr fontId="1" type="noConversion"/>
  </si>
  <si>
    <t>楊昱津</t>
  </si>
  <si>
    <t>楊昱津</t>
    <phoneticPr fontId="1" type="noConversion"/>
  </si>
  <si>
    <t>黃韋倫</t>
  </si>
  <si>
    <t>黃韋倫</t>
    <phoneticPr fontId="1" type="noConversion"/>
  </si>
  <si>
    <t>亥</t>
    <phoneticPr fontId="1" type="noConversion"/>
  </si>
  <si>
    <t>林文忠</t>
  </si>
  <si>
    <t>林文忠</t>
    <phoneticPr fontId="1" type="noConversion"/>
  </si>
  <si>
    <t>陳迺仁</t>
  </si>
  <si>
    <t>陳迺仁</t>
    <phoneticPr fontId="1" type="noConversion"/>
  </si>
  <si>
    <t>陳冠臻</t>
  </si>
  <si>
    <t>陳冠臻</t>
    <phoneticPr fontId="1" type="noConversion"/>
  </si>
  <si>
    <t>黃英玲</t>
  </si>
  <si>
    <t>黃英玲</t>
    <phoneticPr fontId="1" type="noConversion"/>
  </si>
  <si>
    <t>黃富郎</t>
  </si>
  <si>
    <t>黃富郎</t>
    <phoneticPr fontId="1" type="noConversion"/>
  </si>
  <si>
    <t>溫松輝</t>
  </si>
  <si>
    <t>溫松輝</t>
    <phoneticPr fontId="1" type="noConversion"/>
  </si>
  <si>
    <t>劉羿廷</t>
    <phoneticPr fontId="1" type="noConversion"/>
  </si>
  <si>
    <t>吉</t>
    <phoneticPr fontId="1" type="noConversion"/>
  </si>
  <si>
    <t>黃耀賢</t>
    <phoneticPr fontId="1" type="noConversion"/>
  </si>
  <si>
    <t>卯</t>
    <phoneticPr fontId="1" type="noConversion"/>
  </si>
  <si>
    <t>高雄市旗山區延平一路324巷40號</t>
    <phoneticPr fontId="1" type="noConversion"/>
  </si>
  <si>
    <t>已收</t>
    <phoneticPr fontId="1" type="noConversion"/>
  </si>
  <si>
    <t>黃偉翔</t>
    <phoneticPr fontId="1" type="noConversion"/>
  </si>
  <si>
    <t>吉</t>
    <phoneticPr fontId="1" type="noConversion"/>
  </si>
  <si>
    <t>林梅</t>
    <phoneticPr fontId="1" type="noConversion"/>
  </si>
  <si>
    <t>高雄市前鎮區林森三路121號</t>
    <phoneticPr fontId="1" type="noConversion"/>
  </si>
  <si>
    <t>申</t>
    <phoneticPr fontId="1" type="noConversion"/>
  </si>
  <si>
    <t>高雄市三民區文安南街82號</t>
    <phoneticPr fontId="1" type="noConversion"/>
  </si>
  <si>
    <t>陳羿如</t>
    <phoneticPr fontId="1" type="noConversion"/>
  </si>
  <si>
    <t>巳</t>
    <phoneticPr fontId="1" type="noConversion"/>
  </si>
  <si>
    <t>高雄市橋頭區仕豐南路大同巷7號</t>
    <phoneticPr fontId="1" type="noConversion"/>
  </si>
  <si>
    <t>陳桂婷</t>
    <phoneticPr fontId="1" type="noConversion"/>
  </si>
  <si>
    <t>未</t>
    <phoneticPr fontId="1" type="noConversion"/>
  </si>
  <si>
    <t>高雄市橋頭區仕豐南路大同巷7號</t>
    <phoneticPr fontId="1" type="noConversion"/>
  </si>
  <si>
    <t>呂金長</t>
    <phoneticPr fontId="1" type="noConversion"/>
  </si>
  <si>
    <t>澎湖縣馬公市西衛里8-5號</t>
  </si>
  <si>
    <t>澎湖縣馬公市西衛里8-5號</t>
    <phoneticPr fontId="1" type="noConversion"/>
  </si>
  <si>
    <t>葉冠宜</t>
    <phoneticPr fontId="1" type="noConversion"/>
  </si>
  <si>
    <t>寅</t>
    <phoneticPr fontId="1" type="noConversion"/>
  </si>
  <si>
    <t>台南市永康區國華街51號6樓之2</t>
    <phoneticPr fontId="1" type="noConversion"/>
  </si>
  <si>
    <t>丑</t>
    <phoneticPr fontId="1" type="noConversion"/>
  </si>
  <si>
    <t>陳蔡玉珠</t>
    <phoneticPr fontId="1" type="noConversion"/>
  </si>
  <si>
    <t>吳金石</t>
    <phoneticPr fontId="1" type="noConversion"/>
  </si>
  <si>
    <t>台南市仁德區文華路二段1170巷201號</t>
    <phoneticPr fontId="1" type="noConversion"/>
  </si>
  <si>
    <t>黃韋綸</t>
    <phoneticPr fontId="1" type="noConversion"/>
  </si>
  <si>
    <t>新竹市香山區東香里美之城9巷15號</t>
    <phoneticPr fontId="1" type="noConversion"/>
  </si>
  <si>
    <t>黃玉文</t>
    <phoneticPr fontId="1" type="noConversion"/>
  </si>
  <si>
    <t>黃鶯鳳</t>
    <phoneticPr fontId="1" type="noConversion"/>
  </si>
  <si>
    <t>卯</t>
    <phoneticPr fontId="1" type="noConversion"/>
  </si>
  <si>
    <t>台南市柳營區神農里350之13號</t>
    <phoneticPr fontId="1" type="noConversion"/>
  </si>
  <si>
    <t>洪楊秀甲</t>
    <phoneticPr fontId="1" type="noConversion"/>
  </si>
  <si>
    <t>台南市柳營區果毅里5鄰218之8號</t>
    <phoneticPr fontId="1" type="noConversion"/>
  </si>
  <si>
    <t>徐華蓮</t>
    <phoneticPr fontId="1" type="noConversion"/>
  </si>
  <si>
    <t>屏東市復興南路一段376巷12弄16號</t>
    <phoneticPr fontId="1" type="noConversion"/>
  </si>
  <si>
    <t>陳泓仁</t>
    <phoneticPr fontId="1" type="noConversion"/>
  </si>
  <si>
    <t>嘉義縣中埔鄉中崙村7鄰40之8號</t>
    <phoneticPr fontId="1" type="noConversion"/>
  </si>
  <si>
    <t>胡美色</t>
    <phoneticPr fontId="1" type="noConversion"/>
  </si>
  <si>
    <t>台南市玉井區中正里後旦街120巷1弄10號</t>
    <phoneticPr fontId="1" type="noConversion"/>
  </si>
  <si>
    <t>梁雅絲</t>
    <phoneticPr fontId="1" type="noConversion"/>
  </si>
  <si>
    <t>中國廣州市荔灣區花地大道南124號A1棟2501室</t>
    <phoneticPr fontId="1" type="noConversion"/>
  </si>
  <si>
    <t>高雄市前鎮區一心二路14巷2弄12號1樓</t>
    <phoneticPr fontId="1" type="noConversion"/>
  </si>
  <si>
    <t>陳茂成</t>
    <phoneticPr fontId="1" type="noConversion"/>
  </si>
  <si>
    <t>己</t>
    <phoneticPr fontId="1" type="noConversion"/>
  </si>
  <si>
    <t>陳林華妹</t>
    <phoneticPr fontId="1" type="noConversion"/>
  </si>
  <si>
    <t>子</t>
    <phoneticPr fontId="1" type="noConversion"/>
  </si>
  <si>
    <t>高雄市內門區內豐里13甲5之3號</t>
    <phoneticPr fontId="1" type="noConversion"/>
  </si>
  <si>
    <t>酉</t>
    <phoneticPr fontId="1" type="noConversion"/>
  </si>
  <si>
    <t>洪榮峰</t>
    <phoneticPr fontId="1" type="noConversion"/>
  </si>
  <si>
    <t>洪莊秀月</t>
    <phoneticPr fontId="1" type="noConversion"/>
  </si>
  <si>
    <t>高雄市內門區內豐里13甲9之4號</t>
    <phoneticPr fontId="1" type="noConversion"/>
  </si>
  <si>
    <t>蔡哲明</t>
    <phoneticPr fontId="1" type="noConversion"/>
  </si>
  <si>
    <t>葉愛蓮</t>
    <phoneticPr fontId="1" type="noConversion"/>
  </si>
  <si>
    <t>辰</t>
    <phoneticPr fontId="1" type="noConversion"/>
  </si>
  <si>
    <t>高雄市鹽埕區五福四路159號</t>
    <phoneticPr fontId="1" type="noConversion"/>
  </si>
  <si>
    <t>蔡哲論</t>
    <phoneticPr fontId="1" type="noConversion"/>
  </si>
  <si>
    <t>張琴</t>
    <phoneticPr fontId="1" type="noConversion"/>
  </si>
  <si>
    <t>台南市東區崇善一街80號6樓之2</t>
    <phoneticPr fontId="1" type="noConversion"/>
  </si>
  <si>
    <t>台南市東區崇善一街80號6樓之2</t>
    <phoneticPr fontId="1" type="noConversion"/>
  </si>
  <si>
    <t>東信傳</t>
    <phoneticPr fontId="1" type="noConversion"/>
  </si>
  <si>
    <t>東振楊</t>
    <phoneticPr fontId="1" type="noConversion"/>
  </si>
  <si>
    <t>午</t>
    <phoneticPr fontId="1" type="noConversion"/>
  </si>
  <si>
    <t>台南市玉井區三埔里78號</t>
    <phoneticPr fontId="1" type="noConversion"/>
  </si>
  <si>
    <t>台南市玉井區三埔里78號</t>
    <phoneticPr fontId="1" type="noConversion"/>
  </si>
  <si>
    <t>林秋霞</t>
    <phoneticPr fontId="1" type="noConversion"/>
  </si>
  <si>
    <t>洪神成</t>
    <phoneticPr fontId="1" type="noConversion"/>
  </si>
  <si>
    <t>高雄市鳳山區中泰街32巷1號</t>
    <phoneticPr fontId="1" type="noConversion"/>
  </si>
  <si>
    <t>陳傅陞</t>
    <phoneticPr fontId="1" type="noConversion"/>
  </si>
  <si>
    <t>台南市柳營區旭山里尖山12號</t>
    <phoneticPr fontId="1" type="noConversion"/>
  </si>
  <si>
    <t>陳蔡阿花</t>
    <phoneticPr fontId="1" type="noConversion"/>
  </si>
  <si>
    <t>卯</t>
    <phoneticPr fontId="1" type="noConversion"/>
  </si>
  <si>
    <t>台南市柳營區旭山里尖山12號</t>
    <phoneticPr fontId="1" type="noConversion"/>
  </si>
  <si>
    <t>邱尤梅</t>
    <phoneticPr fontId="1" type="noConversion"/>
  </si>
  <si>
    <t>吉</t>
    <phoneticPr fontId="1" type="noConversion"/>
  </si>
  <si>
    <t>台南市玉井區玉田里251巷14號</t>
    <phoneticPr fontId="1" type="noConversion"/>
  </si>
  <si>
    <t>史淑惠</t>
    <phoneticPr fontId="1" type="noConversion"/>
  </si>
  <si>
    <t>高雄市茄萣區和平路三段96號</t>
    <phoneticPr fontId="1" type="noConversion"/>
  </si>
  <si>
    <t>李四貴</t>
    <phoneticPr fontId="1" type="noConversion"/>
  </si>
  <si>
    <t>台南市柳營區神農里果毅段地號2539號</t>
    <phoneticPr fontId="1" type="noConversion"/>
  </si>
  <si>
    <t>童洪綢</t>
    <phoneticPr fontId="1" type="noConversion"/>
  </si>
  <si>
    <t>高雄市內門區內豐里13甲9之4號</t>
    <phoneticPr fontId="1" type="noConversion"/>
  </si>
  <si>
    <t>高雄市內門區內豐里29號</t>
    <phoneticPr fontId="1" type="noConversion"/>
  </si>
  <si>
    <t>洪金枝</t>
    <phoneticPr fontId="1" type="noConversion"/>
  </si>
  <si>
    <t>高雄市內門區內門里1-26號</t>
  </si>
  <si>
    <t>湯章義</t>
    <phoneticPr fontId="1" type="noConversion"/>
  </si>
  <si>
    <t>高雄市內門區內門里1-26號</t>
    <phoneticPr fontId="1" type="noConversion"/>
  </si>
  <si>
    <t>戌</t>
    <phoneticPr fontId="1" type="noConversion"/>
  </si>
  <si>
    <t>高雄市三民區有光路137號</t>
    <phoneticPr fontId="1" type="noConversion"/>
  </si>
  <si>
    <t>高雄市三民區有光路139號</t>
  </si>
  <si>
    <t>陳竹軒</t>
    <phoneticPr fontId="1" type="noConversion"/>
  </si>
  <si>
    <t>亥</t>
    <phoneticPr fontId="1" type="noConversion"/>
  </si>
  <si>
    <t>高雄市三民區有光路139號</t>
    <phoneticPr fontId="1" type="noConversion"/>
  </si>
  <si>
    <t>已收</t>
    <phoneticPr fontId="1" type="noConversion"/>
  </si>
  <si>
    <t>已收</t>
    <phoneticPr fontId="1" type="noConversion"/>
  </si>
  <si>
    <t>已收</t>
    <phoneticPr fontId="1" type="noConversion"/>
  </si>
  <si>
    <t>神恩廣大，聖德無疆，誠心祈禱，叩求平安，今在大中華民國</t>
    <phoneticPr fontId="1" type="noConversion"/>
  </si>
  <si>
    <t>祈願文疏</t>
    <phoneticPr fontId="1" type="noConversion"/>
  </si>
  <si>
    <t>台灣省</t>
    <phoneticPr fontId="1" type="noConversion"/>
  </si>
  <si>
    <t>吉宅居住</t>
    <phoneticPr fontId="1" type="noConversion"/>
  </si>
  <si>
    <t>姓名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</si>
  <si>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</si>
  <si>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</si>
  <si>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</si>
  <si>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年</t>
    <phoneticPr fontId="1" type="noConversion"/>
  </si>
  <si>
    <t>時</t>
    <phoneticPr fontId="1" type="noConversion"/>
  </si>
  <si>
    <t>生</t>
    <phoneticPr fontId="1" type="noConversion"/>
  </si>
  <si>
    <t>農曆</t>
    <phoneticPr fontId="1" type="noConversion"/>
  </si>
  <si>
    <t>奉道消災解厄 祈求庇佑 保安植福</t>
    <phoneticPr fontId="1" type="noConversion"/>
  </si>
  <si>
    <t>祈求平安者叨上</t>
    <phoneticPr fontId="1" type="noConversion"/>
  </si>
  <si>
    <t>斗司星君，主照言念，信士家內，流庚以來，歲君不順，運途不週</t>
    <phoneticPr fontId="1" type="noConversion"/>
  </si>
  <si>
    <t>月今黑暗，根基不固，慮威星而拱剋，恐惡曜以交攻，思無可保</t>
    <phoneticPr fontId="1" type="noConversion"/>
  </si>
  <si>
    <t>拜請求問，是以恭就，案前投疏，消災改厄，祈願將凶星惡煞召回歸位</t>
    <phoneticPr fontId="1" type="noConversion"/>
  </si>
  <si>
    <t>奉請</t>
    <phoneticPr fontId="1" type="noConversion"/>
  </si>
  <si>
    <t>玉皇上帝作主，代替蟻民</t>
    <phoneticPr fontId="1" type="noConversion"/>
  </si>
  <si>
    <t>補運補財庫</t>
    <phoneticPr fontId="1" type="noConversion"/>
  </si>
  <si>
    <t>祈求身康命泰，特伸侑禳涓卜，並疏文一封敬奉</t>
    <phoneticPr fontId="1" type="noConversion"/>
  </si>
  <si>
    <t>萬</t>
  </si>
  <si>
    <t>萬</t>
    <phoneticPr fontId="1" type="noConversion"/>
  </si>
  <si>
    <t>天庫</t>
    <phoneticPr fontId="1" type="noConversion"/>
  </si>
  <si>
    <t>天錢</t>
    <phoneticPr fontId="1" type="noConversion"/>
  </si>
  <si>
    <t>地庫</t>
    <phoneticPr fontId="1" type="noConversion"/>
  </si>
  <si>
    <t>地錢</t>
    <phoneticPr fontId="1" type="noConversion"/>
  </si>
  <si>
    <t>水庫</t>
    <phoneticPr fontId="1" type="noConversion"/>
  </si>
  <si>
    <t>水錢</t>
    <phoneticPr fontId="1" type="noConversion"/>
  </si>
  <si>
    <t>今月吉日，虔備香花茶果</t>
    <phoneticPr fontId="1" type="noConversion"/>
  </si>
  <si>
    <t>案前供養，懇求開恩赦罪，批准投疏，深感鴻恩，莫大懇求</t>
    <phoneticPr fontId="1" type="noConversion"/>
  </si>
  <si>
    <t>庇祐合家老幼，元神自在，吉星進宮，四柱興旺，運途亨通，貴人明現</t>
    <phoneticPr fontId="1" type="noConversion"/>
  </si>
  <si>
    <t>事業振興，財源廣進，五穀豐登，六畜充旺，身體健康，樹叢花叢勇壯</t>
    <phoneticPr fontId="1" type="noConversion"/>
  </si>
  <si>
    <t>男婦老幼，合家平安，月令光彩，福壽綿長，四時無災</t>
    <phoneticPr fontId="1" type="noConversion"/>
  </si>
  <si>
    <t>八節有慶，凡在光中，全叨具庇，虔具疏文，百拜上謝。</t>
    <phoneticPr fontId="1" type="noConversion"/>
  </si>
  <si>
    <t>恭望</t>
    <phoneticPr fontId="1" type="noConversion"/>
  </si>
  <si>
    <t>聖慈俯垂采納文疏</t>
    <phoneticPr fontId="1" type="noConversion"/>
  </si>
  <si>
    <t>玉皇上帝</t>
    <phoneticPr fontId="1" type="noConversion"/>
  </si>
  <si>
    <t>代言弟子</t>
    <phoneticPr fontId="1" type="noConversion"/>
  </si>
  <si>
    <t>天運歲次</t>
    <phoneticPr fontId="1" type="noConversion"/>
  </si>
  <si>
    <t>吉</t>
    <phoneticPr fontId="1" type="noConversion"/>
  </si>
  <si>
    <t>具疏上奉</t>
    <phoneticPr fontId="1" type="noConversion"/>
  </si>
  <si>
    <t>陳信輝</t>
    <phoneticPr fontId="1" type="noConversion"/>
  </si>
  <si>
    <t>呂鐘匏</t>
    <phoneticPr fontId="1" type="noConversion"/>
  </si>
  <si>
    <t>李仁煌</t>
    <phoneticPr fontId="1" type="noConversion"/>
  </si>
  <si>
    <t>劉健清</t>
    <phoneticPr fontId="1" type="noConversion"/>
  </si>
  <si>
    <t>寅</t>
    <phoneticPr fontId="1" type="noConversion"/>
  </si>
  <si>
    <t>王雅薇</t>
    <phoneticPr fontId="1" type="noConversion"/>
  </si>
  <si>
    <t>陳曹葉</t>
    <phoneticPr fontId="1" type="noConversion"/>
  </si>
  <si>
    <t>祈願文疏</t>
    <phoneticPr fontId="1" type="noConversion"/>
  </si>
  <si>
    <t>神恩廣大，聖德無疆，誠心為全體祈禱，備鮮花、四果、壽麵、壽金</t>
    <phoneticPr fontId="1" type="noConversion"/>
  </si>
  <si>
    <t>叩求平安、補運補財庫</t>
    <phoneticPr fontId="1" type="noConversion"/>
  </si>
  <si>
    <t>信士</t>
  </si>
  <si>
    <t>年</t>
    <phoneticPr fontId="1" type="noConversion"/>
  </si>
  <si>
    <t>月</t>
    <phoneticPr fontId="1" type="noConversion"/>
  </si>
  <si>
    <t>日</t>
    <phoneticPr fontId="1" type="noConversion"/>
  </si>
  <si>
    <t>生於農曆</t>
    <phoneticPr fontId="1" type="noConversion"/>
  </si>
  <si>
    <t>時</t>
    <phoneticPr fontId="1" type="noConversion"/>
  </si>
  <si>
    <t>台灣省</t>
    <phoneticPr fontId="1" type="noConversion"/>
  </si>
  <si>
    <t>吉宅居住</t>
    <phoneticPr fontId="1" type="noConversion"/>
  </si>
  <si>
    <t>天錢</t>
    <phoneticPr fontId="1" type="noConversion"/>
  </si>
  <si>
    <t>萬</t>
    <phoneticPr fontId="1" type="noConversion"/>
  </si>
  <si>
    <t>天庫</t>
    <phoneticPr fontId="1" type="noConversion"/>
  </si>
  <si>
    <t>地錢</t>
    <phoneticPr fontId="1" type="noConversion"/>
  </si>
  <si>
    <t>地庫</t>
    <phoneticPr fontId="1" type="noConversion"/>
  </si>
  <si>
    <t>水錢</t>
    <phoneticPr fontId="1" type="noConversion"/>
  </si>
  <si>
    <t>水庫</t>
    <phoneticPr fontId="1" type="noConversion"/>
  </si>
  <si>
    <t>性別</t>
    <phoneticPr fontId="1" type="noConversion"/>
  </si>
  <si>
    <t>信女</t>
  </si>
  <si>
    <t>信女</t>
    <phoneticPr fontId="1" type="noConversion"/>
  </si>
  <si>
    <t>信士</t>
    <phoneticPr fontId="1" type="noConversion"/>
  </si>
  <si>
    <t>信士</t>
    <phoneticPr fontId="1" type="noConversion"/>
  </si>
  <si>
    <t>信女</t>
    <phoneticPr fontId="1" type="noConversion"/>
  </si>
  <si>
    <t>信士</t>
    <phoneticPr fontId="1" type="noConversion"/>
  </si>
  <si>
    <t>黃綵純</t>
    <phoneticPr fontId="1" type="noConversion"/>
  </si>
  <si>
    <t>奉道消災解厄，祈求庇佑，保安植福</t>
    <phoneticPr fontId="1" type="noConversion"/>
  </si>
  <si>
    <t>斗司星君，主照言念，信士家內，流庚以來，歲君不順，運途不週</t>
    <phoneticPr fontId="1" type="noConversion"/>
  </si>
  <si>
    <t>月今黑暗，根基不固，慮威星而拱剋，恐惡曜以交攻，思無可保</t>
    <phoneticPr fontId="1" type="noConversion"/>
  </si>
  <si>
    <t>玉皇上帝作主，代替全體信士、信女  補運補財庫</t>
    <phoneticPr fontId="1" type="noConversion"/>
  </si>
  <si>
    <t>樹叢花叢勇壯，男婦老幼，合家平安，月令光彩，福壽綿長，</t>
    <phoneticPr fontId="1" type="noConversion"/>
  </si>
  <si>
    <t>紫微大帝</t>
    <phoneticPr fontId="1" type="noConversion"/>
  </si>
  <si>
    <t>副神</t>
    <phoneticPr fontId="1" type="noConversion"/>
  </si>
  <si>
    <t>主神</t>
    <phoneticPr fontId="1" type="noConversion"/>
  </si>
  <si>
    <t>玉皇上帝</t>
    <phoneticPr fontId="1" type="noConversion"/>
  </si>
  <si>
    <t>梵天玉帝</t>
    <phoneticPr fontId="1" type="noConversion"/>
  </si>
  <si>
    <t>代言弟子</t>
    <phoneticPr fontId="1" type="noConversion"/>
  </si>
  <si>
    <t>陳信輝</t>
    <phoneticPr fontId="1" type="noConversion"/>
  </si>
  <si>
    <t>天運歲次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</si>
  <si>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</si>
  <si>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</si>
  <si>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</si>
  <si>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具疏上奉</t>
    <phoneticPr fontId="1" type="noConversion"/>
  </si>
  <si>
    <t>一</t>
    <phoneticPr fontId="1" type="noConversion"/>
  </si>
  <si>
    <t>九</t>
    <phoneticPr fontId="1" type="noConversion"/>
  </si>
  <si>
    <t>吉</t>
    <phoneticPr fontId="1" type="noConversion"/>
  </si>
  <si>
    <t>時</t>
    <phoneticPr fontId="1" type="noConversion"/>
  </si>
  <si>
    <t>四時無災，八節有慶，凡在光中，全叨具庇，虔具疏文，百拜上謝</t>
    <phoneticPr fontId="1" type="noConversion"/>
  </si>
  <si>
    <t>拜請求問，是以恭就，案前投疏，消災改厄，祈願將凶星惡煞</t>
    <phoneticPr fontId="1" type="noConversion"/>
  </si>
  <si>
    <t>召回歸位</t>
    <phoneticPr fontId="1" type="noConversion"/>
  </si>
  <si>
    <t>貴人明現，事業振興，財源廣進，五穀豐登，六畜充旺，身體健康</t>
    <phoneticPr fontId="1" type="noConversion"/>
  </si>
  <si>
    <t>庇祐合家老幼，元神自在，吉星進宮，四柱興旺，運途亨通，</t>
    <phoneticPr fontId="1" type="noConversion"/>
  </si>
  <si>
    <t>陳喆淳</t>
    <phoneticPr fontId="1" type="noConversion"/>
  </si>
  <si>
    <t>巳</t>
    <phoneticPr fontId="1" type="noConversion"/>
  </si>
  <si>
    <t>信女</t>
    <phoneticPr fontId="1" type="noConversion"/>
  </si>
  <si>
    <t>連芳煒</t>
    <phoneticPr fontId="1" type="noConversion"/>
  </si>
  <si>
    <t>午</t>
    <phoneticPr fontId="1" type="noConversion"/>
  </si>
  <si>
    <t>陳中校</t>
    <phoneticPr fontId="1" type="noConversion"/>
  </si>
  <si>
    <t>辰</t>
    <phoneticPr fontId="1" type="noConversion"/>
  </si>
  <si>
    <t>信士</t>
    <phoneticPr fontId="1" type="noConversion"/>
  </si>
  <si>
    <t>信士</t>
    <phoneticPr fontId="1" type="noConversion"/>
  </si>
  <si>
    <t>未收</t>
    <phoneticPr fontId="1" type="noConversion"/>
  </si>
  <si>
    <t>陳信輝</t>
    <phoneticPr fontId="1" type="noConversion"/>
  </si>
  <si>
    <t>陳品澤</t>
    <phoneticPr fontId="1" type="noConversion"/>
  </si>
  <si>
    <t>楊皇彬</t>
    <phoneticPr fontId="1" type="noConversion"/>
  </si>
  <si>
    <t>陳斯伶</t>
    <phoneticPr fontId="1" type="noConversion"/>
  </si>
  <si>
    <t>金亨利</t>
    <phoneticPr fontId="1" type="noConversion"/>
  </si>
  <si>
    <t>07-3352519</t>
    <phoneticPr fontId="1" type="noConversion"/>
  </si>
  <si>
    <t>07-3352519</t>
    <phoneticPr fontId="1" type="noConversion"/>
  </si>
  <si>
    <t>0907095223</t>
    <phoneticPr fontId="1" type="noConversion"/>
  </si>
  <si>
    <t>0933351833</t>
    <phoneticPr fontId="1" type="noConversion"/>
  </si>
  <si>
    <t>0933351834</t>
    <phoneticPr fontId="1" type="noConversion"/>
  </si>
  <si>
    <t>093341702</t>
    <phoneticPr fontId="1" type="noConversion"/>
  </si>
  <si>
    <t>093341703</t>
    <phoneticPr fontId="1" type="noConversion"/>
  </si>
  <si>
    <t>0913371236</t>
    <phoneticPr fontId="1" type="noConversion"/>
  </si>
  <si>
    <t>0919870621</t>
    <phoneticPr fontId="1" type="noConversion"/>
  </si>
  <si>
    <t>臺南市官田區官田里59-60號</t>
    <phoneticPr fontId="1" type="noConversion"/>
  </si>
  <si>
    <t>0910193332</t>
    <phoneticPr fontId="1" type="noConversion"/>
  </si>
  <si>
    <t>0934330178</t>
    <phoneticPr fontId="1" type="noConversion"/>
  </si>
  <si>
    <t>0921231302</t>
    <phoneticPr fontId="1" type="noConversion"/>
  </si>
  <si>
    <t>0919437905</t>
    <phoneticPr fontId="1" type="noConversion"/>
  </si>
  <si>
    <t>陳奕睿</t>
    <phoneticPr fontId="1" type="noConversion"/>
  </si>
  <si>
    <t>陳奕睿</t>
    <phoneticPr fontId="1" type="noConversion"/>
  </si>
  <si>
    <t>連祐源</t>
    <phoneticPr fontId="1" type="noConversion"/>
  </si>
  <si>
    <t>連祐源</t>
    <phoneticPr fontId="1" type="noConversion"/>
  </si>
  <si>
    <t>光明燈</t>
    <phoneticPr fontId="1" type="noConversion"/>
  </si>
  <si>
    <t>值太歲</t>
    <phoneticPr fontId="1" type="noConversion"/>
  </si>
  <si>
    <t>破太歲</t>
    <phoneticPr fontId="1" type="noConversion"/>
  </si>
  <si>
    <t>刑太歲</t>
    <phoneticPr fontId="1" type="noConversion"/>
  </si>
  <si>
    <t>害太歲</t>
  </si>
  <si>
    <t>害太歲</t>
    <phoneticPr fontId="1" type="noConversion"/>
  </si>
  <si>
    <t>值太歲 ： 運勢受阻、健康問題、血光之災。</t>
    <phoneticPr fontId="1" type="noConversion"/>
  </si>
  <si>
    <t>破太歲 ：口舌是非、謀事不成、健康問題。</t>
    <phoneticPr fontId="1" type="noConversion"/>
  </si>
  <si>
    <t>刑太歲 ：運勢受阻、官司是非、健康問題。</t>
    <phoneticPr fontId="1" type="noConversion"/>
  </si>
  <si>
    <t>財利燈</t>
    <phoneticPr fontId="1" type="noConversion"/>
  </si>
  <si>
    <t>補運</t>
    <phoneticPr fontId="1" type="noConversion"/>
  </si>
  <si>
    <t>費用</t>
    <phoneticPr fontId="1" type="noConversion"/>
  </si>
  <si>
    <t>楊呂却</t>
    <phoneticPr fontId="1" type="noConversion"/>
  </si>
  <si>
    <t>楊皇彬</t>
    <phoneticPr fontId="1" type="noConversion"/>
  </si>
  <si>
    <t>楊皇彬</t>
    <phoneticPr fontId="1" type="noConversion"/>
  </si>
  <si>
    <t>楊靜茹</t>
    <phoneticPr fontId="1" type="noConversion"/>
  </si>
  <si>
    <t>楊靜茹</t>
    <phoneticPr fontId="1" type="noConversion"/>
  </si>
  <si>
    <t>運勢受阻、健康問題、血光之災。</t>
    <phoneticPr fontId="1" type="noConversion"/>
  </si>
  <si>
    <t>工作/感情異動、與人爭執、損財。</t>
    <phoneticPr fontId="1" type="noConversion"/>
  </si>
  <si>
    <t>口舌是非、謀事不成、健康問題。</t>
    <phoneticPr fontId="1" type="noConversion"/>
  </si>
  <si>
    <t>運勢受阻、官司是非、健康問題。</t>
    <phoneticPr fontId="1" type="noConversion"/>
  </si>
  <si>
    <t>小人暗害、事與願違、意外變數。</t>
    <phoneticPr fontId="1" type="noConversion"/>
  </si>
  <si>
    <t>影響</t>
    <phoneticPr fontId="1" type="noConversion"/>
  </si>
  <si>
    <t xml:space="preserve">                                                                 </t>
    <phoneticPr fontId="1" type="noConversion"/>
  </si>
  <si>
    <t>請安燈、補運大德至寺中填寫登記表格</t>
    <phoneticPr fontId="1" type="noConversion"/>
  </si>
  <si>
    <t>供燈的目的是祈求財源滾滾、大發利市、事業發達、財源廣進。</t>
    <phoneticPr fontId="1" type="noConversion"/>
  </si>
  <si>
    <t>項目</t>
    <phoneticPr fontId="1" type="noConversion"/>
  </si>
  <si>
    <t>個人、公司</t>
    <phoneticPr fontId="1" type="noConversion"/>
  </si>
  <si>
    <t>祈福套組一份(個人生肖)  五果、壽金、天公金、補運金、壽麵、祈福疏文一份</t>
    <phoneticPr fontId="1" type="noConversion"/>
  </si>
  <si>
    <t xml:space="preserve">   牲肖</t>
    <phoneticPr fontId="1" type="noConversion"/>
  </si>
  <si>
    <t>犯太歲有哪些種類？</t>
    <phoneticPr fontId="1" type="noConversion"/>
  </si>
  <si>
    <t>值太歲</t>
    <phoneticPr fontId="1" type="noConversion"/>
  </si>
  <si>
    <t>即為本命年，容易心神不寧，諸事不順，要做好面對各種變動的心理準備。</t>
    <phoneticPr fontId="1" type="noConversion"/>
  </si>
  <si>
    <t>沖太歲</t>
    <phoneticPr fontId="1" type="noConversion"/>
  </si>
  <si>
    <t>沖即衝突，沖太歲的生肖容易有變動，例如搬家、換工作、轉職等。</t>
    <phoneticPr fontId="1" type="noConversion"/>
  </si>
  <si>
    <t>害太歲</t>
    <phoneticPr fontId="1" type="noConversion"/>
  </si>
  <si>
    <t>害即陷害、侵害，指害太歲的生肖容易遭人陷害背叛，要特別注意人際關係。</t>
    <phoneticPr fontId="1" type="noConversion"/>
  </si>
  <si>
    <t>破有破壞、破財的意思，破太歲的生肖要注意是否漏財，也要加強和親友的聯繫。</t>
    <phoneticPr fontId="1" type="noConversion"/>
  </si>
  <si>
    <t>怎麼計算每年犯太歲的生肖？</t>
    <phoneticPr fontId="1" type="noConversion"/>
  </si>
  <si>
    <t>即當年度生肖。</t>
    <phoneticPr fontId="1" type="noConversion"/>
  </si>
  <si>
    <t>當年度生肖+6或-6的生肖。</t>
    <phoneticPr fontId="1" type="noConversion"/>
  </si>
  <si>
    <t>害太歲為「出生年地支」與「流年地支」相害，地支相害共有6组：子未害、丑午害、寅巳害、卯辰害、申亥害、酉戌害。</t>
    <phoneticPr fontId="1" type="noConversion"/>
  </si>
  <si>
    <t>2024年為甲辰年，卯辰害，卯年出生的生肖是兔。</t>
    <phoneticPr fontId="1" type="noConversion"/>
  </si>
  <si>
    <t>破太歲為「本命生肖」與「流年生肖」相破，地支相破共有6組：子酉破、丑辰破、寅亥破、卯午破、巳申破、未戌破。</t>
    <phoneticPr fontId="1" type="noConversion"/>
  </si>
  <si>
    <t>2024年為甲辰年，丑辰破，丑年出生的生肖是牛。</t>
    <phoneticPr fontId="1" type="noConversion"/>
  </si>
  <si>
    <t>地支、生肖對照表</t>
    <phoneticPr fontId="1" type="noConversion"/>
  </si>
  <si>
    <t>地支 子 丑 寅 卯 辰 巳 午 未 申 酉 戌 亥</t>
    <phoneticPr fontId="1" type="noConversion"/>
  </si>
  <si>
    <t>生肖 鼠 牛 虎 兔 龍 蛇 馬 羊 猴 雞 狗 豬</t>
    <phoneticPr fontId="1" type="noConversion"/>
  </si>
  <si>
    <t>即自己的出生年與流年地支相刑。十二地支中子卯相刑、寅巳申三刑、丑戌未三刑、辰午酉亥自刑。</t>
    <phoneticPr fontId="1" type="noConversion"/>
  </si>
  <si>
    <t>生肖鼠（子）者在2023兔（卯）年便是犯了子卯相刑</t>
    <phoneticPr fontId="1" type="noConversion"/>
  </si>
  <si>
    <t>月</t>
    <phoneticPr fontId="1" type="noConversion"/>
  </si>
  <si>
    <t>日</t>
    <phoneticPr fontId="1" type="noConversion"/>
  </si>
  <si>
    <t>善信大德點燈消災補運</t>
  </si>
  <si>
    <t>太歲燈</t>
    <phoneticPr fontId="1" type="noConversion"/>
  </si>
  <si>
    <t>光明燈</t>
    <phoneticPr fontId="1" type="noConversion"/>
  </si>
  <si>
    <t>財利燈</t>
    <phoneticPr fontId="1" type="noConversion"/>
  </si>
  <si>
    <t>補運</t>
    <phoneticPr fontId="1" type="noConversion"/>
  </si>
  <si>
    <t>呂阿嬌</t>
    <phoneticPr fontId="1" type="noConversion"/>
  </si>
  <si>
    <t>黃文林</t>
    <phoneticPr fontId="1" type="noConversion"/>
  </si>
  <si>
    <t>信士</t>
    <phoneticPr fontId="1" type="noConversion"/>
  </si>
  <si>
    <t>李明勳</t>
    <phoneticPr fontId="1" type="noConversion"/>
  </si>
  <si>
    <t>信女</t>
    <phoneticPr fontId="1" type="noConversion"/>
  </si>
  <si>
    <t>黃亭</t>
    <phoneticPr fontId="1" type="noConversion"/>
  </si>
  <si>
    <t>黃晟</t>
    <phoneticPr fontId="1" type="noConversion"/>
  </si>
  <si>
    <t>高鈺琳</t>
    <phoneticPr fontId="1" type="noConversion"/>
  </si>
  <si>
    <t>高筠涵</t>
    <phoneticPr fontId="1" type="noConversion"/>
  </si>
  <si>
    <t>高筠茹</t>
    <phoneticPr fontId="1" type="noConversion"/>
  </si>
  <si>
    <t>江世榮</t>
    <phoneticPr fontId="1" type="noConversion"/>
  </si>
  <si>
    <t>江世榮</t>
    <phoneticPr fontId="1" type="noConversion"/>
  </si>
  <si>
    <t>午</t>
    <phoneticPr fontId="1" type="noConversion"/>
  </si>
  <si>
    <t>台南市中西區西賢六街13巷21號</t>
    <phoneticPr fontId="1" type="noConversion"/>
  </si>
  <si>
    <t>已收</t>
    <phoneticPr fontId="1" type="noConversion"/>
  </si>
  <si>
    <t>江世榮</t>
    <phoneticPr fontId="1" type="noConversion"/>
  </si>
  <si>
    <t>已收</t>
    <phoneticPr fontId="1" type="noConversion"/>
  </si>
  <si>
    <t>李淑君</t>
    <phoneticPr fontId="1" type="noConversion"/>
  </si>
  <si>
    <t>信女</t>
    <phoneticPr fontId="1" type="noConversion"/>
  </si>
  <si>
    <t>酉</t>
    <phoneticPr fontId="1" type="noConversion"/>
  </si>
  <si>
    <t>王斌群</t>
    <phoneticPr fontId="1" type="noConversion"/>
  </si>
  <si>
    <t>辰</t>
    <phoneticPr fontId="1" type="noConversion"/>
  </si>
  <si>
    <t>台南市新營區五興里31之33號</t>
    <phoneticPr fontId="1" type="noConversion"/>
  </si>
  <si>
    <t>西元</t>
    <phoneticPr fontId="1" type="noConversion"/>
  </si>
  <si>
    <t>西元</t>
    <phoneticPr fontId="1" type="noConversion"/>
  </si>
  <si>
    <t>農曆</t>
    <phoneticPr fontId="1" type="noConversion"/>
  </si>
  <si>
    <t>日</t>
    <phoneticPr fontId="1" type="noConversion"/>
  </si>
  <si>
    <t>月</t>
    <phoneticPr fontId="1" type="noConversion"/>
  </si>
  <si>
    <t>年</t>
    <phoneticPr fontId="1" type="noConversion"/>
  </si>
  <si>
    <t>早上</t>
    <phoneticPr fontId="1" type="noConversion"/>
  </si>
  <si>
    <t>-</t>
  </si>
  <si>
    <t>-</t>
    <phoneticPr fontId="1" type="noConversion"/>
  </si>
  <si>
    <t>受理預訂祈福補運科儀</t>
    <phoneticPr fontId="1" type="noConversion"/>
  </si>
  <si>
    <t>中午</t>
    <phoneticPr fontId="1" type="noConversion"/>
  </si>
  <si>
    <t>-</t>
    <phoneticPr fontId="1" type="noConversion"/>
  </si>
  <si>
    <t>享用午食平安麵、湯圓</t>
    <phoneticPr fontId="1" type="noConversion"/>
  </si>
  <si>
    <t>辦理補運科儀</t>
    <phoneticPr fontId="1" type="noConversion"/>
  </si>
  <si>
    <t>辦理祭改、收驚科儀</t>
    <phoneticPr fontId="1" type="noConversion"/>
  </si>
  <si>
    <t>要辦理補運、祭改、收驚科儀大德，請先辦理登記，預定人數</t>
    <phoneticPr fontId="1" type="noConversion"/>
  </si>
  <si>
    <t>恭祝玉皇大帝聖誕千秋、萬壽無疆</t>
    <phoneticPr fontId="1" type="noConversion"/>
  </si>
  <si>
    <t>23-01 子    01-03 丑    03-05 寅    05-07 卯    07-09 辰    09-11 巳    11-13 午    13-15 未    15-17 申    17-19 酉    19-21 戌    21-23 亥</t>
    <phoneticPr fontId="1" type="noConversion"/>
  </si>
  <si>
    <t>恭 祝 玉 皇 上 帝 聖 誕 千 秋</t>
    <phoneticPr fontId="1" type="noConversion"/>
  </si>
  <si>
    <t>劉健清</t>
    <phoneticPr fontId="1" type="noConversion"/>
  </si>
  <si>
    <t>年1月15日善信大德點燈消災補運</t>
    <phoneticPr fontId="1" type="noConversion"/>
  </si>
  <si>
    <t>年1月15日善信大德點燈消災補運</t>
    <phoneticPr fontId="1" type="noConversion"/>
  </si>
  <si>
    <t>子</t>
    <phoneticPr fontId="1" type="noConversion"/>
  </si>
  <si>
    <t>丑</t>
    <phoneticPr fontId="1" type="noConversion"/>
  </si>
  <si>
    <t>寅</t>
    <phoneticPr fontId="1" type="noConversion"/>
  </si>
  <si>
    <t>卯</t>
    <phoneticPr fontId="1" type="noConversion"/>
  </si>
  <si>
    <t>辰</t>
    <phoneticPr fontId="1" type="noConversion"/>
  </si>
  <si>
    <t>巳</t>
    <phoneticPr fontId="1" type="noConversion"/>
  </si>
  <si>
    <t>午</t>
    <phoneticPr fontId="1" type="noConversion"/>
  </si>
  <si>
    <t>未</t>
    <phoneticPr fontId="1" type="noConversion"/>
  </si>
  <si>
    <t>申</t>
    <phoneticPr fontId="1" type="noConversion"/>
  </si>
  <si>
    <t>酉</t>
    <phoneticPr fontId="1" type="noConversion"/>
  </si>
  <si>
    <t>戌</t>
    <phoneticPr fontId="1" type="noConversion"/>
  </si>
  <si>
    <t>亥</t>
    <phoneticPr fontId="1" type="noConversion"/>
  </si>
  <si>
    <t>23-01</t>
    <phoneticPr fontId="1" type="noConversion"/>
  </si>
  <si>
    <t>01-03</t>
    <phoneticPr fontId="1" type="noConversion"/>
  </si>
  <si>
    <t>03-05</t>
    <phoneticPr fontId="1" type="noConversion"/>
  </si>
  <si>
    <t>05-07</t>
    <phoneticPr fontId="1" type="noConversion"/>
  </si>
  <si>
    <t>07-09</t>
    <phoneticPr fontId="1" type="noConversion"/>
  </si>
  <si>
    <t>09-11</t>
    <phoneticPr fontId="1" type="noConversion"/>
  </si>
  <si>
    <t>11-13</t>
    <phoneticPr fontId="1" type="noConversion"/>
  </si>
  <si>
    <t>13-15</t>
    <phoneticPr fontId="1" type="noConversion"/>
  </si>
  <si>
    <t>15-17</t>
    <phoneticPr fontId="1" type="noConversion"/>
  </si>
  <si>
    <t>17-19</t>
    <phoneticPr fontId="1" type="noConversion"/>
  </si>
  <si>
    <t>19-21</t>
    <phoneticPr fontId="1" type="noConversion"/>
  </si>
  <si>
    <t>21-23</t>
    <phoneticPr fontId="1" type="noConversion"/>
  </si>
  <si>
    <t>林秀芬</t>
    <phoneticPr fontId="1" type="noConversion"/>
  </si>
  <si>
    <t>信女</t>
    <phoneticPr fontId="1" type="noConversion"/>
  </si>
  <si>
    <t>子</t>
    <phoneticPr fontId="1" type="noConversion"/>
  </si>
  <si>
    <t>台南市仁德區民安路2段166巷22號</t>
    <phoneticPr fontId="1" type="noConversion"/>
  </si>
  <si>
    <t>林秀芬</t>
    <phoneticPr fontId="1" type="noConversion"/>
  </si>
  <si>
    <t>林秀芬</t>
    <phoneticPr fontId="1" type="noConversion"/>
  </si>
  <si>
    <t>謝耀鈺</t>
    <phoneticPr fontId="1" type="noConversion"/>
  </si>
  <si>
    <t>信士</t>
    <phoneticPr fontId="1" type="noConversion"/>
  </si>
  <si>
    <t>楊呂却</t>
    <phoneticPr fontId="1" type="noConversion"/>
  </si>
  <si>
    <t>楊呂却</t>
    <phoneticPr fontId="1" type="noConversion"/>
  </si>
  <si>
    <t>丑</t>
    <phoneticPr fontId="1" type="noConversion"/>
  </si>
  <si>
    <t>陳昌齊</t>
    <phoneticPr fontId="1" type="noConversion"/>
  </si>
  <si>
    <t>嘉義縣義竹鄉平溪村79之5號</t>
    <phoneticPr fontId="1" type="noConversion"/>
  </si>
  <si>
    <t>已收</t>
    <phoneticPr fontId="1" type="noConversion"/>
  </si>
  <si>
    <t>謝耀鈺</t>
    <phoneticPr fontId="1" type="noConversion"/>
  </si>
  <si>
    <t>黃玉文</t>
    <phoneticPr fontId="1" type="noConversion"/>
  </si>
  <si>
    <t>已收</t>
    <phoneticPr fontId="1" type="noConversion"/>
  </si>
  <si>
    <t>台南市中西區南門路149號7樓之5</t>
    <phoneticPr fontId="1" type="noConversion"/>
  </si>
  <si>
    <t>巳</t>
    <phoneticPr fontId="1" type="noConversion"/>
  </si>
  <si>
    <t>巳</t>
    <phoneticPr fontId="1" type="noConversion"/>
  </si>
  <si>
    <t>鄭淑秋</t>
    <phoneticPr fontId="1" type="noConversion"/>
  </si>
  <si>
    <t>寅</t>
    <phoneticPr fontId="1" type="noConversion"/>
  </si>
  <si>
    <t>台南市後壁區後壁里42之25，26，27號</t>
    <phoneticPr fontId="1" type="noConversion"/>
  </si>
  <si>
    <t>楊昱津</t>
    <phoneticPr fontId="1" type="noConversion"/>
  </si>
  <si>
    <t>信士</t>
    <phoneticPr fontId="1" type="noConversion"/>
  </si>
  <si>
    <t>信士</t>
    <phoneticPr fontId="1" type="noConversion"/>
  </si>
  <si>
    <t>巳</t>
    <phoneticPr fontId="1" type="noConversion"/>
  </si>
  <si>
    <t>台南市德善路305巷13弄71號2樓</t>
    <phoneticPr fontId="1" type="noConversion"/>
  </si>
  <si>
    <t>葉秋林</t>
    <phoneticPr fontId="1" type="noConversion"/>
  </si>
  <si>
    <t>葉秋林</t>
    <phoneticPr fontId="1" type="noConversion"/>
  </si>
  <si>
    <t>葉秋林</t>
    <phoneticPr fontId="1" type="noConversion"/>
  </si>
  <si>
    <t>洪香美</t>
    <phoneticPr fontId="1" type="noConversion"/>
  </si>
  <si>
    <t>信女</t>
    <phoneticPr fontId="1" type="noConversion"/>
  </si>
  <si>
    <t>吉</t>
    <phoneticPr fontId="1" type="noConversion"/>
  </si>
  <si>
    <t>台南市仁德區三甲一街353巷61號</t>
    <phoneticPr fontId="1" type="noConversion"/>
  </si>
  <si>
    <t>信士</t>
    <phoneticPr fontId="1" type="noConversion"/>
  </si>
  <si>
    <t>戌</t>
    <phoneticPr fontId="1" type="noConversion"/>
  </si>
  <si>
    <t>台南市仁德區三甲一街353巷61號</t>
    <phoneticPr fontId="1" type="noConversion"/>
  </si>
  <si>
    <t>劉寶珠</t>
    <phoneticPr fontId="1" type="noConversion"/>
  </si>
  <si>
    <t>劉寶珠</t>
    <phoneticPr fontId="1" type="noConversion"/>
  </si>
  <si>
    <t>陳柏燁</t>
    <phoneticPr fontId="1" type="noConversion"/>
  </si>
  <si>
    <t>劉寶珠</t>
    <phoneticPr fontId="1" type="noConversion"/>
  </si>
  <si>
    <t>陳柏燁</t>
    <phoneticPr fontId="1" type="noConversion"/>
  </si>
  <si>
    <t>陳柏燁</t>
    <phoneticPr fontId="1" type="noConversion"/>
  </si>
  <si>
    <t>陳浚福</t>
    <phoneticPr fontId="1" type="noConversion"/>
  </si>
  <si>
    <t>陳浚福</t>
    <phoneticPr fontId="1" type="noConversion"/>
  </si>
  <si>
    <t>黃于珊</t>
    <phoneticPr fontId="1" type="noConversion"/>
  </si>
  <si>
    <t>黃偉答</t>
    <phoneticPr fontId="1" type="noConversion"/>
  </si>
  <si>
    <t>黃偉翔</t>
    <phoneticPr fontId="1" type="noConversion"/>
  </si>
  <si>
    <t>吉</t>
    <phoneticPr fontId="1" type="noConversion"/>
  </si>
  <si>
    <t>黃于珊</t>
    <phoneticPr fontId="1" type="noConversion"/>
  </si>
  <si>
    <t>信女</t>
    <phoneticPr fontId="1" type="noConversion"/>
  </si>
  <si>
    <t>台南市柳營區果毅里20號</t>
    <phoneticPr fontId="1" type="noConversion"/>
  </si>
  <si>
    <t>台南市柳營區果毅里20號</t>
    <phoneticPr fontId="1" type="noConversion"/>
  </si>
  <si>
    <t>已收</t>
    <phoneticPr fontId="1" type="noConversion"/>
  </si>
  <si>
    <t>已收</t>
    <phoneticPr fontId="1" type="noConversion"/>
  </si>
  <si>
    <t>陳介川</t>
    <phoneticPr fontId="1" type="noConversion"/>
  </si>
  <si>
    <t>信士</t>
    <phoneticPr fontId="1" type="noConversion"/>
  </si>
  <si>
    <t>台南市仁德區德崙路77巷90號1樓之2</t>
    <phoneticPr fontId="1" type="noConversion"/>
  </si>
  <si>
    <t>陳桂婷</t>
    <phoneticPr fontId="1" type="noConversion"/>
  </si>
  <si>
    <t>信女</t>
    <phoneticPr fontId="1" type="noConversion"/>
  </si>
  <si>
    <t>信女</t>
    <phoneticPr fontId="1" type="noConversion"/>
  </si>
  <si>
    <t>未</t>
    <phoneticPr fontId="1" type="noConversion"/>
  </si>
  <si>
    <t>高雄市橋頭區仕豐南路大同巷7號</t>
    <phoneticPr fontId="1" type="noConversion"/>
  </si>
  <si>
    <t>陳介川</t>
    <phoneticPr fontId="1" type="noConversion"/>
  </si>
  <si>
    <t>已收</t>
    <phoneticPr fontId="1" type="noConversion"/>
  </si>
  <si>
    <t>陳介川</t>
    <phoneticPr fontId="1" type="noConversion"/>
  </si>
  <si>
    <t>陳桂婷</t>
    <phoneticPr fontId="1" type="noConversion"/>
  </si>
  <si>
    <t>林錦德</t>
    <phoneticPr fontId="1" type="noConversion"/>
  </si>
  <si>
    <t>信士</t>
    <phoneticPr fontId="1" type="noConversion"/>
  </si>
  <si>
    <t>辰</t>
    <phoneticPr fontId="1" type="noConversion"/>
  </si>
  <si>
    <t>台南市東區仁和路111巷126號</t>
    <phoneticPr fontId="1" type="noConversion"/>
  </si>
  <si>
    <t>金亨利</t>
    <phoneticPr fontId="1" type="noConversion"/>
  </si>
  <si>
    <t>吳碧霞</t>
    <phoneticPr fontId="1" type="noConversion"/>
  </si>
  <si>
    <t>金慧貞</t>
    <phoneticPr fontId="1" type="noConversion"/>
  </si>
  <si>
    <t>金瑋貞</t>
    <phoneticPr fontId="1" type="noConversion"/>
  </si>
  <si>
    <t>黃宥甯</t>
    <phoneticPr fontId="1" type="noConversion"/>
  </si>
  <si>
    <t>金宥妡</t>
    <phoneticPr fontId="1" type="noConversion"/>
  </si>
  <si>
    <t>吉</t>
    <phoneticPr fontId="1" type="noConversion"/>
  </si>
  <si>
    <t>黃琇玲</t>
    <phoneticPr fontId="1" type="noConversion"/>
  </si>
  <si>
    <t>已收</t>
    <phoneticPr fontId="1" type="noConversion"/>
  </si>
  <si>
    <t>王孇穎</t>
    <phoneticPr fontId="1" type="noConversion"/>
  </si>
  <si>
    <t>王孇穎</t>
    <phoneticPr fontId="1" type="noConversion"/>
  </si>
  <si>
    <t>王慰民</t>
    <phoneticPr fontId="1" type="noConversion"/>
  </si>
  <si>
    <t>王柏晸</t>
  </si>
  <si>
    <t>王孇喜</t>
    <phoneticPr fontId="1" type="noConversion"/>
  </si>
  <si>
    <t>詹竣發</t>
    <phoneticPr fontId="1" type="noConversion"/>
  </si>
  <si>
    <t>潤7</t>
    <phoneticPr fontId="1" type="noConversion"/>
  </si>
  <si>
    <t>辰</t>
    <phoneticPr fontId="1" type="noConversion"/>
  </si>
  <si>
    <t>0966712439</t>
    <phoneticPr fontId="1" type="noConversion"/>
  </si>
  <si>
    <t>彰化縣員林市林森路231巷26號11樓</t>
    <phoneticPr fontId="1" type="noConversion"/>
  </si>
  <si>
    <t>無極玉皇殿</t>
    <phoneticPr fontId="1" type="noConversion"/>
  </si>
  <si>
    <t>無極玉皇殿主神</t>
    <phoneticPr fontId="1" type="noConversion"/>
  </si>
  <si>
    <t>年  1 月 15 日無極玉皇殿安燈開始受理，善信大德點燈、消災、補運活動</t>
    <phoneticPr fontId="1" type="noConversion"/>
  </si>
  <si>
    <t>趙憶銘</t>
    <phoneticPr fontId="1" type="noConversion"/>
  </si>
  <si>
    <t>寅</t>
    <phoneticPr fontId="1" type="noConversion"/>
  </si>
  <si>
    <t>屏東市中山路375巷10號</t>
    <phoneticPr fontId="1" type="noConversion"/>
  </si>
  <si>
    <t>0986075757</t>
    <phoneticPr fontId="1" type="noConversion"/>
  </si>
  <si>
    <t>周吉祥</t>
    <phoneticPr fontId="1" type="noConversion"/>
  </si>
  <si>
    <t>台南市歸仁區大潭里武東二街42巷32號</t>
    <phoneticPr fontId="1" type="noConversion"/>
  </si>
  <si>
    <t>0976398987</t>
    <phoneticPr fontId="1" type="noConversion"/>
  </si>
  <si>
    <t>周吉祥</t>
    <phoneticPr fontId="1" type="noConversion"/>
  </si>
  <si>
    <t>酉</t>
    <phoneticPr fontId="1" type="noConversion"/>
  </si>
  <si>
    <t>無極玉皇殿頭家管理委員會  洽寺務組 06-6234965 主持 0934330178   殿主 0919437905</t>
    <phoneticPr fontId="1" type="noConversion"/>
  </si>
  <si>
    <t>2</t>
    <phoneticPr fontId="1" type="noConversion"/>
  </si>
  <si>
    <t>林奇財</t>
    <phoneticPr fontId="1" type="noConversion"/>
  </si>
  <si>
    <t>酉</t>
    <phoneticPr fontId="1" type="noConversion"/>
  </si>
  <si>
    <t>林炫均</t>
    <phoneticPr fontId="1" type="noConversion"/>
  </si>
  <si>
    <t>辰</t>
    <phoneticPr fontId="1" type="noConversion"/>
  </si>
  <si>
    <t>林界旺</t>
    <phoneticPr fontId="1" type="noConversion"/>
  </si>
  <si>
    <t>巳</t>
    <phoneticPr fontId="1" type="noConversion"/>
  </si>
  <si>
    <t>黃月芳</t>
    <phoneticPr fontId="1" type="noConversion"/>
  </si>
  <si>
    <t>寅</t>
    <phoneticPr fontId="1" type="noConversion"/>
  </si>
  <si>
    <t>郭怡菁</t>
    <phoneticPr fontId="1" type="noConversion"/>
  </si>
  <si>
    <t>吉</t>
    <phoneticPr fontId="1" type="noConversion"/>
  </si>
  <si>
    <t>林思助</t>
    <phoneticPr fontId="1" type="noConversion"/>
  </si>
  <si>
    <t>桃園市中壢區義民路二段13號3樓</t>
    <phoneticPr fontId="1" type="noConversion"/>
  </si>
  <si>
    <t>桃園市中壢區義民路二段13號3樓</t>
    <phoneticPr fontId="1" type="noConversion"/>
  </si>
  <si>
    <t>台南市新營區太子路32之9號2樓</t>
  </si>
  <si>
    <t>台南市新營區太子路32之9號2樓</t>
    <phoneticPr fontId="1" type="noConversion"/>
  </si>
  <si>
    <t>台南市新營區太子路32之9號2樓</t>
    <phoneticPr fontId="1" type="noConversion"/>
  </si>
  <si>
    <t>呂武雄</t>
    <phoneticPr fontId="1" type="noConversion"/>
  </si>
  <si>
    <t>呂鐘匏</t>
    <phoneticPr fontId="1" type="noConversion"/>
  </si>
  <si>
    <t>呂美呤</t>
    <phoneticPr fontId="1" type="noConversion"/>
  </si>
  <si>
    <t>康菽芃</t>
    <phoneticPr fontId="1" type="noConversion"/>
  </si>
  <si>
    <t>台南市新營區正義街4號1樓</t>
    <phoneticPr fontId="1" type="noConversion"/>
  </si>
  <si>
    <t>0905158885</t>
    <phoneticPr fontId="1" type="noConversion"/>
  </si>
  <si>
    <t>信士</t>
    <phoneticPr fontId="1" type="noConversion"/>
  </si>
  <si>
    <t>信女</t>
    <phoneticPr fontId="1" type="noConversion"/>
  </si>
  <si>
    <t>林奇財</t>
    <phoneticPr fontId="1" type="noConversion"/>
  </si>
  <si>
    <t>鄒嘉頤</t>
    <phoneticPr fontId="1" type="noConversion"/>
  </si>
  <si>
    <t>0973363675</t>
    <phoneticPr fontId="1" type="noConversion"/>
  </si>
  <si>
    <t>酉</t>
    <phoneticPr fontId="1" type="noConversion"/>
  </si>
  <si>
    <t>台南市永康區中華路578巷2-1號4F-3</t>
    <phoneticPr fontId="1" type="noConversion"/>
  </si>
  <si>
    <t>呂佩臻</t>
    <phoneticPr fontId="1" type="noConversion"/>
  </si>
  <si>
    <t>呂阿鸞</t>
    <phoneticPr fontId="1" type="noConversion"/>
  </si>
  <si>
    <t>信女</t>
    <phoneticPr fontId="1" type="noConversion"/>
  </si>
  <si>
    <t>呂夏牡丹</t>
    <phoneticPr fontId="1" type="noConversion"/>
  </si>
  <si>
    <t>呂佳靜</t>
    <phoneticPr fontId="1" type="noConversion"/>
  </si>
  <si>
    <t>呂佳靜</t>
    <phoneticPr fontId="1" type="noConversion"/>
  </si>
  <si>
    <t>楊皇彬</t>
    <phoneticPr fontId="1" type="noConversion"/>
  </si>
  <si>
    <t>戌</t>
    <phoneticPr fontId="1" type="noConversion"/>
  </si>
  <si>
    <t>呂阿嬌</t>
    <phoneticPr fontId="1" type="noConversion"/>
  </si>
  <si>
    <t>楊靜茹</t>
    <phoneticPr fontId="1" type="noConversion"/>
  </si>
  <si>
    <t>詹竣發</t>
    <phoneticPr fontId="1" type="noConversion"/>
  </si>
  <si>
    <t>鄧紫黃</t>
    <phoneticPr fontId="1" type="noConversion"/>
  </si>
  <si>
    <t>吉</t>
    <phoneticPr fontId="1" type="noConversion"/>
  </si>
  <si>
    <t>鄭勝彬</t>
    <phoneticPr fontId="1" type="noConversion"/>
  </si>
  <si>
    <t>台南市新營區太南里太子宮184號</t>
    <phoneticPr fontId="1" type="noConversion"/>
  </si>
  <si>
    <t>0936395123</t>
    <phoneticPr fontId="1" type="noConversion"/>
  </si>
  <si>
    <t>已收</t>
    <phoneticPr fontId="1" type="noConversion"/>
  </si>
  <si>
    <t>陳信輝</t>
    <phoneticPr fontId="1" type="noConversion"/>
  </si>
  <si>
    <t>謝玉政</t>
    <phoneticPr fontId="1" type="noConversion"/>
  </si>
  <si>
    <t>吉</t>
    <phoneticPr fontId="1" type="noConversion"/>
  </si>
  <si>
    <t>蔡明勳</t>
    <phoneticPr fontId="1" type="noConversion"/>
  </si>
  <si>
    <t>高雄市鳳山區南正一路2巷33號</t>
    <phoneticPr fontId="1" type="noConversion"/>
  </si>
  <si>
    <t>高雄市前鎮區育樂路1號</t>
    <phoneticPr fontId="1" type="noConversion"/>
  </si>
  <si>
    <t>楊建雄</t>
    <phoneticPr fontId="1" type="noConversion"/>
  </si>
  <si>
    <t>楊秀貞</t>
    <phoneticPr fontId="1" type="noConversion"/>
  </si>
  <si>
    <t>頭家</t>
    <phoneticPr fontId="1" type="noConversion"/>
  </si>
  <si>
    <t>殿主</t>
    <phoneticPr fontId="1" type="noConversion"/>
  </si>
  <si>
    <t>副頭家</t>
    <phoneticPr fontId="1" type="noConversion"/>
  </si>
  <si>
    <t>副頭家</t>
    <phoneticPr fontId="1" type="noConversion"/>
  </si>
  <si>
    <t>委員</t>
    <phoneticPr fontId="1" type="noConversion"/>
  </si>
  <si>
    <t>委員</t>
    <phoneticPr fontId="1" type="noConversion"/>
  </si>
  <si>
    <t>呂佩臻</t>
    <phoneticPr fontId="1" type="noConversion"/>
  </si>
  <si>
    <t>陳信輝</t>
    <phoneticPr fontId="1" type="noConversion"/>
  </si>
  <si>
    <t>陳寶雄</t>
    <phoneticPr fontId="1" type="noConversion"/>
  </si>
  <si>
    <t>呂美呤</t>
    <phoneticPr fontId="1" type="noConversion"/>
  </si>
  <si>
    <t>陳志偉</t>
    <phoneticPr fontId="1" type="noConversion"/>
  </si>
  <si>
    <t>陳香君</t>
    <phoneticPr fontId="1" type="noConversion"/>
  </si>
  <si>
    <t>李明勳</t>
    <phoneticPr fontId="1" type="noConversion"/>
  </si>
  <si>
    <t>謝玉政</t>
    <phoneticPr fontId="1" type="noConversion"/>
  </si>
  <si>
    <t>蔡明勳</t>
    <phoneticPr fontId="1" type="noConversion"/>
  </si>
  <si>
    <t>李美敏</t>
    <phoneticPr fontId="1" type="noConversion"/>
  </si>
  <si>
    <t>黃玉文</t>
    <phoneticPr fontId="1" type="noConversion"/>
  </si>
  <si>
    <t>信女</t>
    <phoneticPr fontId="1" type="noConversion"/>
  </si>
  <si>
    <t>胡惠珍</t>
    <phoneticPr fontId="1" type="noConversion"/>
  </si>
  <si>
    <t>吉</t>
    <phoneticPr fontId="1" type="noConversion"/>
  </si>
  <si>
    <t>台南市柳營區果毅里1之2號</t>
    <phoneticPr fontId="1" type="noConversion"/>
  </si>
  <si>
    <t>甲辰</t>
    <phoneticPr fontId="1" type="noConversion"/>
  </si>
  <si>
    <t>趙憶銘</t>
    <phoneticPr fontId="1" type="noConversion"/>
  </si>
  <si>
    <t>輸入完成請按 Ctrl+Shift+Enter 鍵</t>
    <phoneticPr fontId="1" type="noConversion"/>
  </si>
  <si>
    <t>陳信輝</t>
    <phoneticPr fontId="1" type="noConversion"/>
  </si>
  <si>
    <t>已收</t>
    <phoneticPr fontId="1" type="noConversion"/>
  </si>
  <si>
    <t>委員</t>
    <phoneticPr fontId="1" type="noConversion"/>
  </si>
  <si>
    <t>趙憶銘</t>
    <phoneticPr fontId="1" type="noConversion"/>
  </si>
  <si>
    <t>陳志偉</t>
    <phoneticPr fontId="1" type="noConversion"/>
  </si>
  <si>
    <t>副頭家</t>
    <phoneticPr fontId="1" type="noConversion"/>
  </si>
  <si>
    <t>澎湖縣馬公市光明里6之32號</t>
    <phoneticPr fontId="1" type="noConversion"/>
  </si>
  <si>
    <t>副頭家</t>
  </si>
  <si>
    <t>已收</t>
    <phoneticPr fontId="1" type="noConversion"/>
  </si>
  <si>
    <t>已收</t>
    <phoneticPr fontId="1" type="noConversion"/>
  </si>
  <si>
    <t>劉健清</t>
    <phoneticPr fontId="1" type="noConversion"/>
  </si>
  <si>
    <t>金亨利</t>
    <phoneticPr fontId="1" type="noConversion"/>
  </si>
  <si>
    <t>吳碧霞</t>
    <phoneticPr fontId="1" type="noConversion"/>
  </si>
  <si>
    <t>金慧貞</t>
    <phoneticPr fontId="1" type="noConversion"/>
  </si>
  <si>
    <t>金慧貞</t>
    <phoneticPr fontId="1" type="noConversion"/>
  </si>
  <si>
    <t>金瑋貞</t>
    <phoneticPr fontId="1" type="noConversion"/>
  </si>
  <si>
    <t>金瑋貞</t>
    <phoneticPr fontId="1" type="noConversion"/>
  </si>
  <si>
    <t>陳寶雄</t>
    <phoneticPr fontId="1" type="noConversion"/>
  </si>
  <si>
    <t>已收</t>
    <phoneticPr fontId="1" type="noConversion"/>
  </si>
  <si>
    <t>已收</t>
    <phoneticPr fontId="1" type="noConversion"/>
  </si>
  <si>
    <t>陳志偉</t>
    <phoneticPr fontId="1" type="noConversion"/>
  </si>
  <si>
    <t>呂金長</t>
    <phoneticPr fontId="1" type="noConversion"/>
  </si>
  <si>
    <t>呂美呤</t>
    <phoneticPr fontId="1" type="noConversion"/>
  </si>
  <si>
    <t>康菽芃</t>
    <phoneticPr fontId="1" type="noConversion"/>
  </si>
  <si>
    <t>已收</t>
    <phoneticPr fontId="1" type="noConversion"/>
  </si>
  <si>
    <t>王思傅</t>
    <phoneticPr fontId="1" type="noConversion"/>
  </si>
  <si>
    <t>新北市汐止區和平街6巷1弄4號5樓</t>
    <phoneticPr fontId="1" type="noConversion"/>
  </si>
  <si>
    <t>林秀芬</t>
    <phoneticPr fontId="1" type="noConversion"/>
  </si>
  <si>
    <t>葉秋林</t>
    <phoneticPr fontId="1" type="noConversion"/>
  </si>
  <si>
    <t>陳香君</t>
    <phoneticPr fontId="1" type="noConversion"/>
  </si>
  <si>
    <t>莊芷寧</t>
    <phoneticPr fontId="1" type="noConversion"/>
  </si>
  <si>
    <t>莊仁傑</t>
    <phoneticPr fontId="1" type="noConversion"/>
  </si>
  <si>
    <t>無極玉皇殿   護持有功大德名單</t>
    <phoneticPr fontId="1" type="noConversion"/>
  </si>
  <si>
    <t>羅仕竣</t>
    <phoneticPr fontId="1" type="noConversion"/>
  </si>
  <si>
    <t>吳文燕</t>
    <phoneticPr fontId="1" type="noConversion"/>
  </si>
  <si>
    <t>已收</t>
    <phoneticPr fontId="1" type="noConversion"/>
  </si>
  <si>
    <t>吳文燕</t>
    <phoneticPr fontId="1" type="noConversion"/>
  </si>
  <si>
    <t>水果</t>
    <phoneticPr fontId="1" type="noConversion"/>
  </si>
  <si>
    <t>周吉祥</t>
    <phoneticPr fontId="1" type="noConversion"/>
  </si>
  <si>
    <t>黃慶昌</t>
    <phoneticPr fontId="1" type="noConversion"/>
  </si>
  <si>
    <t>已收</t>
    <phoneticPr fontId="1" type="noConversion"/>
  </si>
  <si>
    <t>台南市仁德區中正路一段39號</t>
    <phoneticPr fontId="1" type="noConversion"/>
  </si>
  <si>
    <t>李梅華</t>
    <phoneticPr fontId="1" type="noConversion"/>
  </si>
  <si>
    <t>李梅華</t>
    <phoneticPr fontId="1" type="noConversion"/>
  </si>
  <si>
    <t>李梅華</t>
    <phoneticPr fontId="1" type="noConversion"/>
  </si>
  <si>
    <t>張枝正</t>
    <phoneticPr fontId="1" type="noConversion"/>
  </si>
  <si>
    <t>信士</t>
    <phoneticPr fontId="1" type="noConversion"/>
  </si>
  <si>
    <t>嘉義縣水上鄉中庄村12鄰3號</t>
    <phoneticPr fontId="1" type="noConversion"/>
  </si>
  <si>
    <t>劉寶珠</t>
    <phoneticPr fontId="1" type="noConversion"/>
  </si>
  <si>
    <t>高茂雄</t>
    <phoneticPr fontId="1" type="noConversion"/>
  </si>
  <si>
    <t>李仁煌</t>
    <phoneticPr fontId="1" type="noConversion"/>
  </si>
  <si>
    <t>李金本</t>
    <phoneticPr fontId="1" type="noConversion"/>
  </si>
  <si>
    <t>新北市三重區環河南路222號4樓之6</t>
    <phoneticPr fontId="1" type="noConversion"/>
  </si>
  <si>
    <t>天運歲次</t>
    <phoneticPr fontId="1" type="noConversion"/>
  </si>
  <si>
    <t>日</t>
    <phoneticPr fontId="1" type="noConversion"/>
  </si>
  <si>
    <t>農曆</t>
    <phoneticPr fontId="1" type="noConversion"/>
  </si>
  <si>
    <t>住址：</t>
    <phoneticPr fontId="1" type="noConversion"/>
  </si>
  <si>
    <t>玉皇殿</t>
    <phoneticPr fontId="1" type="noConversion"/>
  </si>
  <si>
    <t>紫微大帝</t>
    <phoneticPr fontId="1" type="noConversion"/>
  </si>
  <si>
    <t xml:space="preserve">
</t>
    <phoneticPr fontId="1" type="noConversion"/>
  </si>
  <si>
    <t>代言弟子：</t>
    <phoneticPr fontId="1" type="noConversion"/>
  </si>
  <si>
    <t xml:space="preserve">宮  主：
</t>
    <phoneticPr fontId="1" type="noConversion"/>
  </si>
  <si>
    <t>呂佩臻</t>
    <phoneticPr fontId="1" type="noConversion"/>
  </si>
  <si>
    <t>陳信輝</t>
    <phoneticPr fontId="1" type="noConversion"/>
  </si>
  <si>
    <t>趙憶銘</t>
    <phoneticPr fontId="1" type="noConversion"/>
  </si>
  <si>
    <t>亥</t>
    <phoneticPr fontId="1" type="noConversion"/>
  </si>
  <si>
    <t>台南市歸仁區民權五街16號</t>
    <phoneticPr fontId="1" type="noConversion"/>
  </si>
  <si>
    <t>陳清源</t>
    <phoneticPr fontId="1" type="noConversion"/>
  </si>
  <si>
    <t>陳清源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</si>
</sst>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[$-404]ggge&quot;年&quot;m&quot;月&quot;d&quot;日&quot;;@"/>
  </numFmts>
  <fonts count="6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rgb="FF333333"/>
      <name val="Microsoft YaHei"/>
      <family val="2"/>
      <charset val="134"/>
    </font>
    <font>
      <sz val="12"/>
      <name val="新細明體"/>
      <family val="2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b/>
      <sz val="10"/>
      <color theme="0"/>
      <name val="新細明體"/>
      <family val="1"/>
      <charset val="136"/>
      <scheme val="minor"/>
    </font>
    <font>
      <sz val="10"/>
      <color theme="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</font>
    <font>
      <b/>
      <sz val="12"/>
      <color theme="1"/>
      <name val="Arial Black"/>
      <family val="2"/>
    </font>
    <font>
      <b/>
      <sz val="12"/>
      <color theme="0"/>
      <name val="Arial Black"/>
      <family val="2"/>
    </font>
    <font>
      <sz val="12"/>
      <color theme="1"/>
      <name val="Arial Black"/>
      <family val="2"/>
    </font>
    <font>
      <sz val="12"/>
      <color theme="0"/>
      <name val="Arial Black"/>
      <family val="2"/>
    </font>
    <font>
      <sz val="12"/>
      <color theme="0"/>
      <name val="新細明體"/>
      <family val="1"/>
      <charset val="136"/>
    </font>
    <font>
      <b/>
      <sz val="9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9"/>
      <color theme="0"/>
      <name val="新細明體"/>
      <family val="1"/>
      <charset val="136"/>
      <scheme val="minor"/>
    </font>
    <font>
      <b/>
      <sz val="12"/>
      <color theme="0"/>
      <name val="細明體"/>
      <family val="3"/>
      <charset val="136"/>
    </font>
    <font>
      <sz val="12"/>
      <color theme="0"/>
      <name val="細明體"/>
      <family val="3"/>
      <charset val="136"/>
    </font>
    <font>
      <sz val="12"/>
      <color theme="0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  <font>
      <u/>
      <sz val="10"/>
      <color theme="10"/>
      <name val="新細明體"/>
      <family val="1"/>
      <charset val="136"/>
      <scheme val="major"/>
    </font>
    <font>
      <b/>
      <sz val="12"/>
      <color theme="0"/>
      <name val="微軟正黑體"/>
      <family val="2"/>
      <charset val="136"/>
    </font>
    <font>
      <b/>
      <sz val="12"/>
      <color theme="0"/>
      <name val="Arial Black"/>
      <family val="2"/>
      <charset val="136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theme="1"/>
      <name val="華康儷黑 Std W5"/>
      <family val="2"/>
      <charset val="136"/>
    </font>
    <font>
      <sz val="20"/>
      <color theme="1"/>
      <name val="超研澤新粗黑"/>
      <family val="3"/>
      <charset val="136"/>
    </font>
    <font>
      <u/>
      <sz val="10"/>
      <color theme="1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新細明體-ExtB"/>
      <family val="1"/>
      <charset val="136"/>
    </font>
    <font>
      <b/>
      <sz val="16"/>
      <color theme="0"/>
      <name val="新細明體-ExtB"/>
      <family val="1"/>
      <charset val="136"/>
    </font>
    <font>
      <b/>
      <sz val="16"/>
      <color theme="1"/>
      <name val="超研澤粗圓"/>
      <family val="3"/>
      <charset val="136"/>
    </font>
    <font>
      <b/>
      <sz val="14"/>
      <color theme="1"/>
      <name val="華康儷黑 Std W5"/>
      <family val="2"/>
      <charset val="136"/>
    </font>
    <font>
      <sz val="12"/>
      <color rgb="FF212529"/>
      <name val="細明體"/>
      <family val="3"/>
      <charset val="136"/>
    </font>
    <font>
      <sz val="12"/>
      <color rgb="FFFF0000"/>
      <name val="新細明體"/>
      <family val="2"/>
      <charset val="136"/>
      <scheme val="minor"/>
    </font>
    <font>
      <b/>
      <sz val="18"/>
      <color theme="1"/>
      <name val="超研澤粗圓"/>
      <family val="3"/>
      <charset val="136"/>
    </font>
    <font>
      <b/>
      <sz val="18"/>
      <color rgb="FFFF0000"/>
      <name val="超研澤粗圓"/>
      <family val="3"/>
      <charset val="136"/>
    </font>
    <font>
      <b/>
      <sz val="18"/>
      <color theme="0"/>
      <name val="超研澤粗圓"/>
      <family val="3"/>
      <charset val="136"/>
    </font>
    <font>
      <sz val="18"/>
      <color theme="0"/>
      <name val="新細明體"/>
      <family val="2"/>
      <charset val="136"/>
      <scheme val="minor"/>
    </font>
    <font>
      <sz val="48"/>
      <color rgb="FFFF0000"/>
      <name val="超研澤粗圓"/>
      <family val="3"/>
      <charset val="136"/>
    </font>
    <font>
      <b/>
      <sz val="48"/>
      <color rgb="FFFF0000"/>
      <name val="超研澤粗圓"/>
      <family val="3"/>
      <charset val="136"/>
    </font>
    <font>
      <sz val="16"/>
      <color rgb="FF0070C0"/>
      <name val="超研澤粗圓"/>
      <family val="3"/>
      <charset val="136"/>
    </font>
    <font>
      <b/>
      <sz val="18"/>
      <color rgb="FF0070C0"/>
      <name val="超研澤粗圓"/>
      <family val="3"/>
      <charset val="136"/>
    </font>
    <font>
      <sz val="12"/>
      <color rgb="FF0070C0"/>
      <name val="新細明體"/>
      <family val="2"/>
      <charset val="136"/>
      <scheme val="minor"/>
    </font>
    <font>
      <b/>
      <sz val="28"/>
      <color rgb="FFFF00FF"/>
      <name val="超研澤粗圓"/>
      <family val="3"/>
      <charset val="136"/>
    </font>
    <font>
      <sz val="28"/>
      <color rgb="FFFF00FF"/>
      <name val="新細明體"/>
      <family val="2"/>
      <charset val="136"/>
      <scheme val="minor"/>
    </font>
    <font>
      <b/>
      <sz val="14"/>
      <name val="華康儷黑 Std W5"/>
      <family val="2"/>
      <charset val="136"/>
    </font>
    <font>
      <sz val="10"/>
      <color theme="10"/>
      <name val="新細明體"/>
      <family val="1"/>
      <charset val="136"/>
      <scheme val="major"/>
    </font>
    <font>
      <sz val="10"/>
      <color theme="10"/>
      <name val="新細明體"/>
      <family val="2"/>
      <charset val="136"/>
      <scheme val="minor"/>
    </font>
    <font>
      <sz val="10"/>
      <color theme="1"/>
      <name val="Arial Black"/>
      <family val="2"/>
    </font>
    <font>
      <sz val="16"/>
      <color theme="1"/>
      <name val="華康楷書體 Std W14"/>
      <family val="4"/>
      <charset val="136"/>
    </font>
    <font>
      <sz val="12"/>
      <color theme="1"/>
      <name val="中國龍中粗圓"/>
      <family val="3"/>
      <charset val="136"/>
    </font>
    <font>
      <sz val="18"/>
      <color theme="1"/>
      <name val="華康儷黑 Std W5"/>
      <family val="2"/>
      <charset val="136"/>
    </font>
    <font>
      <sz val="18"/>
      <color theme="1"/>
      <name val="新細明體"/>
      <family val="2"/>
      <charset val="136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gradientFill degree="45">
        <stop position="0">
          <color rgb="FFFFC000"/>
        </stop>
        <stop position="1">
          <color theme="4"/>
        </stop>
      </gradient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</cellStyleXfs>
  <cellXfs count="4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>
      <alignment vertical="center"/>
    </xf>
    <xf numFmtId="14" fontId="5" fillId="0" borderId="0" xfId="0" applyNumberFormat="1" applyFont="1">
      <alignment vertical="center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4" fontId="0" fillId="5" borderId="2" xfId="0" applyNumberFormat="1" applyFill="1" applyBorder="1">
      <alignment vertical="center"/>
    </xf>
    <xf numFmtId="14" fontId="4" fillId="5" borderId="7" xfId="0" applyNumberFormat="1" applyFont="1" applyFill="1" applyBorder="1" applyAlignment="1">
      <alignment horizontal="center" vertical="center"/>
    </xf>
    <xf numFmtId="177" fontId="6" fillId="7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4" fillId="4" borderId="0" xfId="0" applyFont="1" applyFill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6" borderId="4" xfId="0" applyFont="1" applyFill="1" applyBorder="1">
      <alignment vertical="center"/>
    </xf>
    <xf numFmtId="0" fontId="3" fillId="6" borderId="4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3" fillId="6" borderId="10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7" fillId="5" borderId="4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7" fillId="5" borderId="10" xfId="0" applyFont="1" applyFill="1" applyBorder="1">
      <alignment vertical="center"/>
    </xf>
    <xf numFmtId="0" fontId="3" fillId="6" borderId="10" xfId="0" applyFont="1" applyFill="1" applyBorder="1" applyAlignment="1">
      <alignment horizontal="center" vertical="center"/>
    </xf>
    <xf numFmtId="0" fontId="3" fillId="3" borderId="13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4" xfId="0" applyFont="1" applyFill="1" applyBorder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10" fillId="8" borderId="8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3" fillId="7" borderId="8" xfId="0" applyFont="1" applyFill="1" applyBorder="1">
      <alignment vertical="center"/>
    </xf>
    <xf numFmtId="0" fontId="11" fillId="0" borderId="0" xfId="0" applyFont="1">
      <alignment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8" fillId="5" borderId="4" xfId="0" applyFont="1" applyFill="1" applyBorder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4" borderId="1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>
      <alignment vertical="center"/>
    </xf>
    <xf numFmtId="0" fontId="14" fillId="4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2" fillId="3" borderId="0" xfId="0" applyFont="1" applyFill="1" applyBorder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>
      <alignment vertical="center"/>
    </xf>
    <xf numFmtId="0" fontId="19" fillId="4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right" vertical="center"/>
    </xf>
    <xf numFmtId="0" fontId="20" fillId="4" borderId="1" xfId="0" applyFont="1" applyFill="1" applyBorder="1">
      <alignment vertical="center"/>
    </xf>
    <xf numFmtId="0" fontId="11" fillId="5" borderId="6" xfId="0" applyFont="1" applyFill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3" fillId="7" borderId="3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3" fillId="7" borderId="9" xfId="0" applyFont="1" applyFill="1" applyBorder="1">
      <alignment vertical="center"/>
    </xf>
    <xf numFmtId="0" fontId="3" fillId="7" borderId="11" xfId="0" applyFont="1" applyFill="1" applyBorder="1">
      <alignment vertical="center"/>
    </xf>
    <xf numFmtId="0" fontId="21" fillId="9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7" fillId="10" borderId="1" xfId="0" applyFont="1" applyFill="1" applyBorder="1">
      <alignment vertical="center"/>
    </xf>
    <xf numFmtId="0" fontId="19" fillId="3" borderId="7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0" fontId="9" fillId="9" borderId="2" xfId="0" applyFont="1" applyFill="1" applyBorder="1">
      <alignment vertical="center"/>
    </xf>
    <xf numFmtId="0" fontId="22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26" fillId="0" borderId="0" xfId="1" applyFont="1" applyAlignment="1">
      <alignment horizontal="center" vertical="center"/>
    </xf>
    <xf numFmtId="0" fontId="26" fillId="4" borderId="1" xfId="1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6" fillId="0" borderId="0" xfId="1" applyFont="1" applyFill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top" textRotation="255"/>
    </xf>
    <xf numFmtId="0" fontId="30" fillId="0" borderId="0" xfId="0" applyFont="1">
      <alignment vertical="center"/>
    </xf>
    <xf numFmtId="0" fontId="30" fillId="0" borderId="0" xfId="0" applyFont="1" applyAlignment="1">
      <alignment vertical="center" textRotation="255"/>
    </xf>
    <xf numFmtId="0" fontId="30" fillId="0" borderId="0" xfId="0" applyFont="1" applyAlignment="1">
      <alignment vertical="top" textRotation="255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top" textRotation="94"/>
    </xf>
    <xf numFmtId="0" fontId="30" fillId="0" borderId="0" xfId="0" applyFont="1" applyAlignment="1">
      <alignment vertical="center" textRotation="1"/>
    </xf>
    <xf numFmtId="0" fontId="30" fillId="0" borderId="0" xfId="0" applyFont="1" applyAlignment="1">
      <alignment horizontal="center" vertical="top" textRotation="255"/>
    </xf>
    <xf numFmtId="0" fontId="30" fillId="0" borderId="0" xfId="0" applyFont="1" applyAlignment="1">
      <alignment vertical="top" textRotation="255"/>
    </xf>
    <xf numFmtId="0" fontId="30" fillId="0" borderId="0" xfId="0" applyFont="1" applyAlignment="1">
      <alignment vertical="center" textRotation="255"/>
    </xf>
    <xf numFmtId="0" fontId="30" fillId="0" borderId="0" xfId="0" applyFont="1" applyAlignment="1">
      <alignment horizontal="center" vertical="top" textRotation="255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1" fillId="0" borderId="0" xfId="0" applyNumberFormat="1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32" fillId="0" borderId="0" xfId="0" applyFont="1" applyBorder="1" applyAlignment="1">
      <alignment horizontal="center" vertical="center"/>
    </xf>
    <xf numFmtId="0" fontId="30" fillId="0" borderId="0" xfId="0" applyFont="1" applyAlignment="1">
      <alignment vertical="top" textRotation="255"/>
    </xf>
    <xf numFmtId="0" fontId="30" fillId="0" borderId="0" xfId="0" applyFont="1" applyAlignment="1">
      <alignment vertical="center" textRotation="255"/>
    </xf>
    <xf numFmtId="0" fontId="30" fillId="0" borderId="0" xfId="0" applyFont="1" applyAlignment="1">
      <alignment horizontal="center" vertical="top" textRotation="255"/>
    </xf>
    <xf numFmtId="0" fontId="0" fillId="0" borderId="0" xfId="0" applyAlignment="1">
      <alignment vertical="top" textRotation="255"/>
    </xf>
    <xf numFmtId="0" fontId="32" fillId="0" borderId="9" xfId="0" applyFont="1" applyBorder="1" applyAlignment="1">
      <alignment vertical="top" textRotation="255"/>
    </xf>
    <xf numFmtId="0" fontId="32" fillId="0" borderId="10" xfId="0" applyFont="1" applyBorder="1" applyAlignment="1">
      <alignment horizontal="center" vertical="center"/>
    </xf>
    <xf numFmtId="0" fontId="32" fillId="0" borderId="13" xfId="0" applyFont="1" applyBorder="1">
      <alignment vertical="center"/>
    </xf>
    <xf numFmtId="0" fontId="32" fillId="0" borderId="13" xfId="0" applyFont="1" applyBorder="1" applyAlignment="1">
      <alignment horizontal="center" vertical="top" textRotation="255"/>
    </xf>
    <xf numFmtId="0" fontId="32" fillId="0" borderId="13" xfId="0" applyFont="1" applyBorder="1" applyAlignment="1">
      <alignment horizontal="center" vertical="top"/>
    </xf>
    <xf numFmtId="0" fontId="32" fillId="0" borderId="13" xfId="0" applyFont="1" applyBorder="1" applyAlignment="1">
      <alignment horizontal="center" vertical="center"/>
    </xf>
    <xf numFmtId="0" fontId="32" fillId="0" borderId="9" xfId="0" applyFont="1" applyBorder="1">
      <alignment vertical="center"/>
    </xf>
    <xf numFmtId="0" fontId="32" fillId="0" borderId="11" xfId="0" applyFont="1" applyBorder="1" applyAlignment="1">
      <alignment horizontal="center" vertical="center"/>
    </xf>
    <xf numFmtId="0" fontId="32" fillId="0" borderId="11" xfId="0" applyFont="1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top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vertical="top"/>
    </xf>
    <xf numFmtId="0" fontId="30" fillId="0" borderId="0" xfId="0" applyFont="1" applyAlignment="1">
      <alignment vertical="top" textRotation="255"/>
    </xf>
    <xf numFmtId="0" fontId="30" fillId="0" borderId="0" xfId="0" applyFont="1" applyAlignment="1">
      <alignment vertical="center" textRotation="255"/>
    </xf>
    <xf numFmtId="0" fontId="30" fillId="0" borderId="0" xfId="0" applyFont="1" applyAlignment="1">
      <alignment horizontal="center" vertical="top" textRotation="255"/>
    </xf>
    <xf numFmtId="0" fontId="0" fillId="0" borderId="0" xfId="0" applyAlignment="1">
      <alignment vertical="top" textRotation="255"/>
    </xf>
    <xf numFmtId="0" fontId="30" fillId="0" borderId="0" xfId="0" applyFont="1" applyAlignment="1">
      <alignment vertical="center" textRotation="255"/>
    </xf>
    <xf numFmtId="0" fontId="30" fillId="0" borderId="0" xfId="0" applyFont="1" applyAlignment="1">
      <alignment vertical="top" textRotation="255"/>
    </xf>
    <xf numFmtId="0" fontId="30" fillId="0" borderId="0" xfId="0" applyFont="1" applyAlignment="1">
      <alignment horizontal="center" vertical="top" textRotation="255"/>
    </xf>
    <xf numFmtId="0" fontId="0" fillId="0" borderId="0" xfId="0" applyAlignment="1">
      <alignment vertical="top" textRotation="255"/>
    </xf>
    <xf numFmtId="0" fontId="34" fillId="0" borderId="1" xfId="1" applyFon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34" fillId="0" borderId="0" xfId="1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6" fillId="16" borderId="12" xfId="7" applyBorder="1" applyAlignment="1">
      <alignment horizontal="center" vertical="center"/>
    </xf>
    <xf numFmtId="0" fontId="36" fillId="16" borderId="0" xfId="7" applyBorder="1">
      <alignment vertical="center"/>
    </xf>
    <xf numFmtId="0" fontId="36" fillId="16" borderId="13" xfId="7" applyBorder="1" applyAlignment="1">
      <alignment horizontal="center" vertical="center"/>
    </xf>
    <xf numFmtId="0" fontId="39" fillId="12" borderId="3" xfId="3" applyFont="1" applyBorder="1" applyAlignment="1">
      <alignment horizontal="center" vertical="center"/>
    </xf>
    <xf numFmtId="0" fontId="39" fillId="12" borderId="4" xfId="3" applyFont="1" applyBorder="1" applyAlignment="1">
      <alignment horizontal="center" vertical="center"/>
    </xf>
    <xf numFmtId="0" fontId="40" fillId="12" borderId="0" xfId="3" applyFont="1" applyBorder="1">
      <alignment vertical="center"/>
    </xf>
    <xf numFmtId="0" fontId="40" fillId="12" borderId="13" xfId="3" applyFont="1" applyBorder="1" applyAlignment="1">
      <alignment horizontal="center" vertical="center"/>
    </xf>
    <xf numFmtId="0" fontId="40" fillId="18" borderId="0" xfId="9" applyFont="1" applyBorder="1">
      <alignment vertical="center"/>
    </xf>
    <xf numFmtId="0" fontId="40" fillId="18" borderId="13" xfId="9" applyFont="1" applyBorder="1" applyAlignment="1">
      <alignment horizontal="center" vertical="center"/>
    </xf>
    <xf numFmtId="0" fontId="40" fillId="15" borderId="0" xfId="6" applyFont="1" applyBorder="1">
      <alignment vertical="center"/>
    </xf>
    <xf numFmtId="0" fontId="40" fillId="15" borderId="13" xfId="6" applyFont="1" applyBorder="1" applyAlignment="1">
      <alignment horizontal="center" vertical="center"/>
    </xf>
    <xf numFmtId="0" fontId="40" fillId="20" borderId="13" xfId="11" applyFont="1" applyBorder="1" applyAlignment="1">
      <alignment horizontal="center" vertical="center"/>
    </xf>
    <xf numFmtId="0" fontId="40" fillId="12" borderId="0" xfId="3" applyFont="1" applyBorder="1" applyAlignment="1">
      <alignment horizontal="center" vertical="center"/>
    </xf>
    <xf numFmtId="0" fontId="40" fillId="18" borderId="0" xfId="9" applyFont="1" applyBorder="1" applyAlignment="1">
      <alignment horizontal="center" vertical="center"/>
    </xf>
    <xf numFmtId="0" fontId="36" fillId="16" borderId="0" xfId="7" applyBorder="1" applyAlignment="1">
      <alignment horizontal="center" vertical="center"/>
    </xf>
    <xf numFmtId="0" fontId="41" fillId="0" borderId="0" xfId="0" applyFont="1">
      <alignment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2" fillId="6" borderId="0" xfId="0" applyFont="1" applyFill="1">
      <alignment vertical="center"/>
    </xf>
    <xf numFmtId="0" fontId="7" fillId="5" borderId="4" xfId="0" applyFont="1" applyFill="1" applyBorder="1" applyAlignment="1">
      <alignment horizontal="left" vertical="center"/>
    </xf>
    <xf numFmtId="0" fontId="2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textRotation="255"/>
    </xf>
    <xf numFmtId="0" fontId="0" fillId="4" borderId="11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3" fillId="3" borderId="2" xfId="0" applyFont="1" applyFill="1" applyBorder="1" applyAlignment="1">
      <alignment horizontal="left" vertical="center" wrapText="1"/>
    </xf>
    <xf numFmtId="20" fontId="43" fillId="3" borderId="6" xfId="0" applyNumberFormat="1" applyFont="1" applyFill="1" applyBorder="1" applyAlignment="1">
      <alignment horizontal="center" vertical="center" wrapText="1"/>
    </xf>
    <xf numFmtId="0" fontId="43" fillId="3" borderId="6" xfId="0" applyFont="1" applyFill="1" applyBorder="1" applyAlignment="1">
      <alignment horizontal="center" vertical="center" wrapText="1"/>
    </xf>
    <xf numFmtId="0" fontId="43" fillId="23" borderId="12" xfId="0" applyFont="1" applyFill="1" applyBorder="1" applyAlignment="1">
      <alignment horizontal="left" vertical="center" wrapText="1"/>
    </xf>
    <xf numFmtId="20" fontId="43" fillId="23" borderId="0" xfId="0" applyNumberFormat="1" applyFont="1" applyFill="1" applyBorder="1" applyAlignment="1">
      <alignment horizontal="left" vertical="center" wrapText="1"/>
    </xf>
    <xf numFmtId="0" fontId="43" fillId="23" borderId="0" xfId="0" applyFont="1" applyFill="1" applyBorder="1" applyAlignment="1">
      <alignment horizontal="center" vertical="center" wrapText="1"/>
    </xf>
    <xf numFmtId="0" fontId="43" fillId="23" borderId="9" xfId="0" applyFont="1" applyFill="1" applyBorder="1" applyAlignment="1">
      <alignment horizontal="left" vertical="center" wrapText="1"/>
    </xf>
    <xf numFmtId="20" fontId="43" fillId="23" borderId="10" xfId="0" applyNumberFormat="1" applyFont="1" applyFill="1" applyBorder="1" applyAlignment="1">
      <alignment horizontal="left" vertical="center" wrapText="1"/>
    </xf>
    <xf numFmtId="0" fontId="43" fillId="23" borderId="10" xfId="0" applyFont="1" applyFill="1" applyBorder="1" applyAlignment="1">
      <alignment horizontal="center" vertical="center" wrapText="1"/>
    </xf>
    <xf numFmtId="0" fontId="43" fillId="24" borderId="2" xfId="0" applyFont="1" applyFill="1" applyBorder="1" applyAlignment="1">
      <alignment horizontal="left" vertical="center" wrapText="1"/>
    </xf>
    <xf numFmtId="0" fontId="0" fillId="22" borderId="2" xfId="0" applyFill="1" applyBorder="1" applyAlignment="1">
      <alignment horizontal="left" vertical="center"/>
    </xf>
    <xf numFmtId="0" fontId="44" fillId="22" borderId="7" xfId="0" applyFont="1" applyFill="1" applyBorder="1" applyAlignment="1">
      <alignment horizontal="left" vertical="center" wrapText="1"/>
    </xf>
    <xf numFmtId="0" fontId="43" fillId="21" borderId="2" xfId="0" applyFont="1" applyFill="1" applyBorder="1" applyAlignment="1">
      <alignment horizontal="left" vertical="center" wrapText="1"/>
    </xf>
    <xf numFmtId="0" fontId="43" fillId="10" borderId="9" xfId="0" applyFont="1" applyFill="1" applyBorder="1" applyAlignment="1">
      <alignment horizontal="center" vertical="center"/>
    </xf>
    <xf numFmtId="20" fontId="43" fillId="10" borderId="10" xfId="0" applyNumberFormat="1" applyFont="1" applyFill="1" applyBorder="1" applyAlignment="1">
      <alignment horizontal="center" vertical="center"/>
    </xf>
    <xf numFmtId="0" fontId="43" fillId="10" borderId="10" xfId="0" applyFont="1" applyFill="1" applyBorder="1" applyAlignment="1">
      <alignment horizontal="center" vertical="center"/>
    </xf>
    <xf numFmtId="0" fontId="43" fillId="10" borderId="10" xfId="0" applyFont="1" applyFill="1" applyBorder="1" applyAlignment="1">
      <alignment horizontal="left" vertical="center"/>
    </xf>
    <xf numFmtId="0" fontId="43" fillId="3" borderId="6" xfId="0" applyFont="1" applyFill="1" applyBorder="1" applyAlignment="1">
      <alignment horizontal="left" vertical="center" wrapText="1"/>
    </xf>
    <xf numFmtId="0" fontId="43" fillId="23" borderId="0" xfId="0" applyFont="1" applyFill="1" applyBorder="1" applyAlignment="1">
      <alignment horizontal="left" vertical="center" wrapText="1"/>
    </xf>
    <xf numFmtId="0" fontId="43" fillId="23" borderId="10" xfId="0" applyFont="1" applyFill="1" applyBorder="1" applyAlignment="1">
      <alignment horizontal="left" vertical="center" wrapText="1"/>
    </xf>
    <xf numFmtId="0" fontId="43" fillId="6" borderId="10" xfId="0" applyFont="1" applyFill="1" applyBorder="1" applyAlignment="1">
      <alignment horizontal="center" vertical="center"/>
    </xf>
    <xf numFmtId="0" fontId="43" fillId="6" borderId="4" xfId="0" applyFont="1" applyFill="1" applyBorder="1" applyAlignment="1">
      <alignment horizontal="center" vertical="center"/>
    </xf>
    <xf numFmtId="0" fontId="43" fillId="6" borderId="4" xfId="3" applyFont="1" applyFill="1" applyBorder="1" applyAlignment="1">
      <alignment horizontal="center" vertical="center"/>
    </xf>
    <xf numFmtId="49" fontId="43" fillId="6" borderId="4" xfId="3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7" fillId="10" borderId="14" xfId="0" applyFont="1" applyFill="1" applyBorder="1">
      <alignment vertical="center"/>
    </xf>
    <xf numFmtId="0" fontId="4" fillId="10" borderId="14" xfId="0" applyFont="1" applyFill="1" applyBorder="1" applyAlignment="1">
      <alignment horizontal="center" vertical="center"/>
    </xf>
    <xf numFmtId="0" fontId="9" fillId="9" borderId="3" xfId="0" applyFont="1" applyFill="1" applyBorder="1">
      <alignment vertical="center"/>
    </xf>
    <xf numFmtId="0" fontId="21" fillId="9" borderId="5" xfId="0" applyFont="1" applyFill="1" applyBorder="1">
      <alignment vertical="center"/>
    </xf>
    <xf numFmtId="0" fontId="19" fillId="4" borderId="5" xfId="0" applyFont="1" applyFill="1" applyBorder="1" applyAlignment="1">
      <alignment horizontal="center" vertical="center"/>
    </xf>
    <xf numFmtId="0" fontId="7" fillId="5" borderId="3" xfId="0" applyFont="1" applyFill="1" applyBorder="1">
      <alignment vertical="center"/>
    </xf>
    <xf numFmtId="0" fontId="19" fillId="3" borderId="5" xfId="0" applyFont="1" applyFill="1" applyBorder="1">
      <alignment vertical="center"/>
    </xf>
    <xf numFmtId="49" fontId="3" fillId="26" borderId="1" xfId="0" applyNumberFormat="1" applyFont="1" applyFill="1" applyBorder="1" applyAlignment="1">
      <alignment horizontal="center" vertical="center"/>
    </xf>
    <xf numFmtId="49" fontId="3" fillId="26" borderId="1" xfId="0" applyNumberFormat="1" applyFont="1" applyFill="1" applyBorder="1">
      <alignment vertical="center"/>
    </xf>
    <xf numFmtId="49" fontId="3" fillId="26" borderId="14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>
      <alignment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1" xfId="0" applyFont="1" applyFill="1" applyBorder="1">
      <alignment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>
      <alignment vertical="center"/>
    </xf>
    <xf numFmtId="0" fontId="3" fillId="0" borderId="6" xfId="0" applyFont="1" applyBorder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4" fillId="11" borderId="12" xfId="2" applyFont="1" applyBorder="1" applyAlignment="1">
      <alignment horizontal="center" vertical="center"/>
    </xf>
    <xf numFmtId="0" fontId="54" fillId="11" borderId="13" xfId="2" applyFont="1" applyBorder="1" applyAlignment="1">
      <alignment horizontal="center" vertical="center"/>
    </xf>
    <xf numFmtId="0" fontId="54" fillId="14" borderId="12" xfId="5" applyFont="1" applyBorder="1" applyAlignment="1">
      <alignment horizontal="center" vertical="center"/>
    </xf>
    <xf numFmtId="0" fontId="54" fillId="19" borderId="12" xfId="10" applyFont="1" applyBorder="1" applyAlignment="1">
      <alignment horizontal="center" vertical="center"/>
    </xf>
    <xf numFmtId="0" fontId="55" fillId="4" borderId="1" xfId="1" applyFont="1" applyFill="1" applyBorder="1" applyAlignment="1">
      <alignment horizontal="center"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textRotation="255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textRotation="255"/>
    </xf>
    <xf numFmtId="0" fontId="30" fillId="0" borderId="0" xfId="0" applyFont="1" applyAlignment="1">
      <alignment vertical="top" textRotation="255"/>
    </xf>
    <xf numFmtId="0" fontId="30" fillId="0" borderId="0" xfId="0" applyFont="1" applyAlignment="1">
      <alignment horizontal="center" vertical="top" textRotation="255"/>
    </xf>
    <xf numFmtId="0" fontId="30" fillId="0" borderId="0" xfId="0" applyFont="1" applyAlignment="1">
      <alignment vertical="center" textRotation="255"/>
    </xf>
    <xf numFmtId="0" fontId="0" fillId="0" borderId="0" xfId="0" applyAlignment="1">
      <alignment vertical="top" textRotation="255"/>
    </xf>
    <xf numFmtId="0" fontId="32" fillId="0" borderId="13" xfId="0" applyFont="1" applyBorder="1" applyAlignment="1">
      <alignment horizontal="center" vertical="top" textRotation="255"/>
    </xf>
    <xf numFmtId="0" fontId="5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top" textRotation="255"/>
    </xf>
    <xf numFmtId="0" fontId="30" fillId="0" borderId="0" xfId="0" applyFont="1" applyAlignment="1">
      <alignment vertical="center" textRotation="255"/>
    </xf>
    <xf numFmtId="0" fontId="30" fillId="0" borderId="0" xfId="0" applyFont="1" applyAlignment="1">
      <alignment horizontal="center" vertical="top" textRotation="255"/>
    </xf>
    <xf numFmtId="0" fontId="0" fillId="0" borderId="0" xfId="0" applyAlignment="1">
      <alignment vertical="top" textRotation="255"/>
    </xf>
    <xf numFmtId="0" fontId="56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top" textRotation="255"/>
    </xf>
    <xf numFmtId="0" fontId="32" fillId="0" borderId="0" xfId="0" applyFont="1" applyBorder="1" applyAlignment="1">
      <alignment horizontal="center" vertical="top"/>
    </xf>
    <xf numFmtId="0" fontId="32" fillId="4" borderId="10" xfId="0" applyFont="1" applyFill="1" applyBorder="1" applyAlignment="1">
      <alignment horizontal="center" vertical="center"/>
    </xf>
    <xf numFmtId="0" fontId="30" fillId="0" borderId="0" xfId="0" applyFont="1" applyAlignment="1">
      <alignment vertical="top" textRotation="255"/>
    </xf>
    <xf numFmtId="0" fontId="30" fillId="0" borderId="0" xfId="0" applyFont="1" applyAlignment="1">
      <alignment horizontal="center" vertical="top" textRotation="255"/>
    </xf>
    <xf numFmtId="0" fontId="30" fillId="0" borderId="0" xfId="0" applyFont="1" applyAlignment="1">
      <alignment vertical="center" textRotation="255"/>
    </xf>
    <xf numFmtId="0" fontId="0" fillId="0" borderId="0" xfId="0" applyAlignment="1">
      <alignment vertical="top" textRotation="255"/>
    </xf>
    <xf numFmtId="0" fontId="25" fillId="4" borderId="1" xfId="1" applyFill="1" applyBorder="1" applyAlignment="1">
      <alignment horizontal="left" vertical="center"/>
    </xf>
    <xf numFmtId="0" fontId="25" fillId="4" borderId="1" xfId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textRotation="255"/>
    </xf>
    <xf numFmtId="0" fontId="32" fillId="0" borderId="13" xfId="0" applyFont="1" applyBorder="1" applyAlignment="1">
      <alignment horizontal="center" vertical="top" textRotation="255"/>
    </xf>
    <xf numFmtId="0" fontId="32" fillId="0" borderId="0" xfId="0" applyFont="1" applyBorder="1" applyAlignment="1">
      <alignment vertical="top" textRotation="255"/>
    </xf>
    <xf numFmtId="0" fontId="32" fillId="0" borderId="12" xfId="0" applyFont="1" applyBorder="1" applyAlignment="1">
      <alignment vertical="top" textRotation="255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textRotation="255"/>
    </xf>
    <xf numFmtId="0" fontId="32" fillId="0" borderId="0" xfId="0" applyFont="1" applyBorder="1" applyAlignment="1">
      <alignment horizontal="center" vertical="top" textRotation="255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top" textRotation="255"/>
    </xf>
    <xf numFmtId="0" fontId="32" fillId="0" borderId="9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0" xfId="0" applyFont="1" applyBorder="1" applyAlignment="1">
      <alignment horizontal="center" vertical="top" wrapText="1"/>
    </xf>
    <xf numFmtId="0" fontId="58" fillId="0" borderId="5" xfId="0" applyFont="1" applyBorder="1" applyAlignment="1">
      <alignment vertical="center" textRotation="255"/>
    </xf>
    <xf numFmtId="0" fontId="58" fillId="0" borderId="13" xfId="0" applyFont="1" applyBorder="1" applyAlignment="1">
      <alignment vertical="center" textRotation="255"/>
    </xf>
    <xf numFmtId="0" fontId="58" fillId="0" borderId="11" xfId="0" applyFont="1" applyBorder="1" applyAlignment="1">
      <alignment vertical="center" textRotation="255"/>
    </xf>
    <xf numFmtId="0" fontId="32" fillId="0" borderId="13" xfId="0" applyFont="1" applyBorder="1" applyAlignment="1">
      <alignment vertical="top" textRotation="255"/>
    </xf>
    <xf numFmtId="0" fontId="0" fillId="0" borderId="13" xfId="0" applyBorder="1" applyAlignment="1">
      <alignment vertical="center"/>
    </xf>
    <xf numFmtId="0" fontId="32" fillId="0" borderId="12" xfId="0" applyFont="1" applyBorder="1" applyAlignment="1">
      <alignment vertical="top" textRotation="255"/>
    </xf>
    <xf numFmtId="0" fontId="33" fillId="0" borderId="13" xfId="0" applyFont="1" applyBorder="1" applyAlignment="1">
      <alignment vertical="center" textRotation="255"/>
    </xf>
    <xf numFmtId="0" fontId="32" fillId="0" borderId="0" xfId="0" applyFont="1" applyBorder="1" applyAlignment="1">
      <alignment vertical="top" textRotation="255"/>
    </xf>
    <xf numFmtId="0" fontId="32" fillId="0" borderId="10" xfId="0" applyFont="1" applyBorder="1" applyAlignment="1">
      <alignment vertical="top" textRotation="255"/>
    </xf>
    <xf numFmtId="0" fontId="0" fillId="0" borderId="22" xfId="0" applyBorder="1" applyAlignment="1">
      <alignment horizontal="center" vertical="top" textRotation="255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textRotation="255"/>
    </xf>
    <xf numFmtId="0" fontId="0" fillId="0" borderId="22" xfId="0" applyBorder="1" applyAlignment="1">
      <alignment vertical="top" textRotation="255"/>
    </xf>
    <xf numFmtId="0" fontId="0" fillId="0" borderId="23" xfId="0" applyBorder="1" applyAlignment="1">
      <alignment vertical="top" textRotation="255"/>
    </xf>
    <xf numFmtId="0" fontId="31" fillId="0" borderId="0" xfId="0" applyFont="1" applyAlignment="1">
      <alignment vertical="center" textRotation="255"/>
    </xf>
    <xf numFmtId="0" fontId="30" fillId="0" borderId="0" xfId="0" applyFont="1" applyAlignment="1">
      <alignment vertical="top" textRotation="255"/>
    </xf>
    <xf numFmtId="0" fontId="30" fillId="0" borderId="0" xfId="0" applyFont="1" applyAlignment="1">
      <alignment vertical="center" textRotation="255"/>
    </xf>
    <xf numFmtId="0" fontId="30" fillId="6" borderId="16" xfId="0" applyFont="1" applyFill="1" applyBorder="1" applyAlignment="1">
      <alignment vertical="center" textRotation="255"/>
    </xf>
    <xf numFmtId="0" fontId="30" fillId="6" borderId="17" xfId="0" applyFont="1" applyFill="1" applyBorder="1" applyAlignment="1">
      <alignment vertical="center" textRotation="255"/>
    </xf>
    <xf numFmtId="0" fontId="30" fillId="6" borderId="18" xfId="0" applyFont="1" applyFill="1" applyBorder="1" applyAlignment="1">
      <alignment vertical="center" textRotation="255"/>
    </xf>
    <xf numFmtId="0" fontId="30" fillId="0" borderId="0" xfId="0" applyFont="1" applyAlignment="1">
      <alignment horizontal="center" vertical="center" textRotation="255"/>
    </xf>
    <xf numFmtId="0" fontId="30" fillId="0" borderId="0" xfId="0" applyFont="1" applyAlignment="1">
      <alignment horizontal="center" vertical="top" textRotation="255"/>
    </xf>
    <xf numFmtId="0" fontId="0" fillId="0" borderId="0" xfId="0" applyAlignment="1">
      <alignment vertical="center"/>
    </xf>
    <xf numFmtId="0" fontId="0" fillId="0" borderId="0" xfId="0" applyAlignment="1">
      <alignment vertical="top" textRotation="255"/>
    </xf>
    <xf numFmtId="0" fontId="38" fillId="16" borderId="12" xfId="7" applyFont="1" applyBorder="1" applyAlignment="1">
      <alignment horizontal="left" vertical="center"/>
    </xf>
    <xf numFmtId="0" fontId="38" fillId="16" borderId="0" xfId="7" applyFont="1" applyBorder="1" applyAlignment="1">
      <alignment horizontal="left" vertical="center"/>
    </xf>
    <xf numFmtId="0" fontId="38" fillId="16" borderId="13" xfId="7" applyFont="1" applyBorder="1" applyAlignment="1">
      <alignment horizontal="left" vertical="center"/>
    </xf>
    <xf numFmtId="0" fontId="38" fillId="16" borderId="9" xfId="7" applyFont="1" applyBorder="1" applyAlignment="1">
      <alignment horizontal="left" vertical="center"/>
    </xf>
    <xf numFmtId="0" fontId="38" fillId="16" borderId="10" xfId="7" applyFont="1" applyBorder="1" applyAlignment="1">
      <alignment horizontal="left" vertical="center"/>
    </xf>
    <xf numFmtId="0" fontId="38" fillId="16" borderId="11" xfId="7" applyFont="1" applyBorder="1" applyAlignment="1">
      <alignment horizontal="left" vertical="center"/>
    </xf>
    <xf numFmtId="0" fontId="39" fillId="12" borderId="4" xfId="3" applyFont="1" applyBorder="1" applyAlignment="1">
      <alignment horizontal="left" vertical="center"/>
    </xf>
    <xf numFmtId="0" fontId="39" fillId="12" borderId="5" xfId="3" applyFont="1" applyBorder="1" applyAlignment="1">
      <alignment horizontal="left" vertical="center"/>
    </xf>
    <xf numFmtId="0" fontId="40" fillId="15" borderId="0" xfId="6" applyFont="1" applyBorder="1" applyAlignment="1">
      <alignment horizontal="left" vertical="center"/>
    </xf>
    <xf numFmtId="0" fontId="54" fillId="13" borderId="12" xfId="4" applyFont="1" applyBorder="1" applyAlignment="1">
      <alignment horizontal="center" vertical="center" textRotation="255"/>
    </xf>
    <xf numFmtId="0" fontId="54" fillId="17" borderId="12" xfId="8" applyFont="1" applyBorder="1" applyAlignment="1">
      <alignment horizontal="center" vertical="center" textRotation="255"/>
    </xf>
    <xf numFmtId="0" fontId="40" fillId="20" borderId="0" xfId="1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4" fillId="11" borderId="0" xfId="2" applyFont="1" applyBorder="1" applyAlignment="1">
      <alignment horizontal="left" vertical="center"/>
    </xf>
    <xf numFmtId="0" fontId="54" fillId="11" borderId="0" xfId="2" applyFont="1" applyBorder="1" applyAlignment="1">
      <alignment horizontal="center" vertical="center"/>
    </xf>
    <xf numFmtId="0" fontId="43" fillId="23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49" fillId="23" borderId="5" xfId="0" applyNumberFormat="1" applyFont="1" applyFill="1" applyBorder="1" applyAlignment="1">
      <alignment horizontal="left" vertical="center" wrapText="1"/>
    </xf>
    <xf numFmtId="49" fontId="49" fillId="23" borderId="13" xfId="0" applyNumberFormat="1" applyFont="1" applyFill="1" applyBorder="1" applyAlignment="1">
      <alignment horizontal="left" vertical="center" wrapText="1"/>
    </xf>
    <xf numFmtId="49" fontId="49" fillId="23" borderId="11" xfId="0" applyNumberFormat="1" applyFont="1" applyFill="1" applyBorder="1" applyAlignment="1">
      <alignment horizontal="left" vertical="center" wrapText="1"/>
    </xf>
    <xf numFmtId="0" fontId="48" fillId="25" borderId="2" xfId="0" applyFont="1" applyFill="1" applyBorder="1" applyAlignment="1">
      <alignment horizontal="center" vertical="center"/>
    </xf>
    <xf numFmtId="0" fontId="47" fillId="25" borderId="6" xfId="0" applyFont="1" applyFill="1" applyBorder="1" applyAlignment="1">
      <alignment horizontal="center" vertical="center"/>
    </xf>
    <xf numFmtId="0" fontId="47" fillId="25" borderId="7" xfId="0" applyFont="1" applyFill="1" applyBorder="1" applyAlignment="1">
      <alignment horizontal="center" vertical="center"/>
    </xf>
    <xf numFmtId="0" fontId="43" fillId="21" borderId="6" xfId="0" applyFont="1" applyFill="1" applyBorder="1" applyAlignment="1">
      <alignment horizontal="left" vertical="center" wrapText="1"/>
    </xf>
    <xf numFmtId="0" fontId="0" fillId="21" borderId="6" xfId="0" applyFill="1" applyBorder="1" applyAlignment="1">
      <alignment horizontal="left" vertical="center" wrapText="1"/>
    </xf>
    <xf numFmtId="0" fontId="0" fillId="21" borderId="7" xfId="0" applyFill="1" applyBorder="1" applyAlignment="1">
      <alignment horizontal="left" vertical="center" wrapText="1"/>
    </xf>
    <xf numFmtId="0" fontId="45" fillId="24" borderId="6" xfId="0" applyFont="1" applyFill="1" applyBorder="1" applyAlignment="1">
      <alignment horizontal="left" vertical="center"/>
    </xf>
    <xf numFmtId="0" fontId="36" fillId="24" borderId="6" xfId="0" applyFont="1" applyFill="1" applyBorder="1" applyAlignment="1">
      <alignment horizontal="left" vertical="center"/>
    </xf>
    <xf numFmtId="0" fontId="36" fillId="24" borderId="7" xfId="0" applyFont="1" applyFill="1" applyBorder="1" applyAlignment="1">
      <alignment horizontal="left" vertical="center"/>
    </xf>
    <xf numFmtId="0" fontId="45" fillId="22" borderId="6" xfId="0" applyFont="1" applyFill="1" applyBorder="1" applyAlignment="1">
      <alignment horizontal="left" vertical="center" wrapText="1"/>
    </xf>
    <xf numFmtId="0" fontId="36" fillId="22" borderId="6" xfId="0" applyFont="1" applyFill="1" applyBorder="1" applyAlignment="1">
      <alignment horizontal="left" vertical="center" wrapText="1"/>
    </xf>
    <xf numFmtId="0" fontId="52" fillId="6" borderId="3" xfId="0" applyFont="1" applyFill="1" applyBorder="1" applyAlignment="1">
      <alignment horizontal="center" vertical="center"/>
    </xf>
    <xf numFmtId="0" fontId="53" fillId="6" borderId="4" xfId="0" applyFont="1" applyFill="1" applyBorder="1" applyAlignment="1">
      <alignment horizontal="center" vertical="center"/>
    </xf>
    <xf numFmtId="0" fontId="50" fillId="6" borderId="9" xfId="0" applyFont="1" applyFill="1" applyBorder="1" applyAlignment="1">
      <alignment horizontal="center" vertical="center"/>
    </xf>
    <xf numFmtId="0" fontId="51" fillId="6" borderId="10" xfId="0" applyFont="1" applyFill="1" applyBorder="1" applyAlignment="1">
      <alignment horizontal="center" vertical="center"/>
    </xf>
    <xf numFmtId="0" fontId="43" fillId="10" borderId="10" xfId="0" applyFont="1" applyFill="1" applyBorder="1" applyAlignment="1">
      <alignment horizontal="left" vertical="center"/>
    </xf>
    <xf numFmtId="0" fontId="43" fillId="10" borderId="11" xfId="0" applyFont="1" applyFill="1" applyBorder="1" applyAlignment="1">
      <alignment horizontal="left" vertical="center"/>
    </xf>
    <xf numFmtId="0" fontId="43" fillId="3" borderId="6" xfId="0" applyFont="1" applyFill="1" applyBorder="1" applyAlignment="1">
      <alignment horizontal="left" vertical="center" wrapText="1"/>
    </xf>
    <xf numFmtId="0" fontId="43" fillId="3" borderId="7" xfId="0" applyFont="1" applyFill="1" applyBorder="1" applyAlignment="1">
      <alignment horizontal="left" vertical="center" wrapText="1"/>
    </xf>
    <xf numFmtId="0" fontId="43" fillId="4" borderId="4" xfId="0" applyFont="1" applyFill="1" applyBorder="1" applyAlignment="1">
      <alignment horizontal="center" vertical="center"/>
    </xf>
    <xf numFmtId="0" fontId="43" fillId="4" borderId="10" xfId="0" applyFont="1" applyFill="1" applyBorder="1" applyAlignment="1">
      <alignment horizontal="center" vertical="center"/>
    </xf>
    <xf numFmtId="0" fontId="43" fillId="6" borderId="4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43" fillId="6" borderId="4" xfId="3" applyFont="1" applyFill="1" applyBorder="1" applyAlignment="1">
      <alignment horizontal="center" vertical="center"/>
    </xf>
    <xf numFmtId="0" fontId="45" fillId="8" borderId="5" xfId="0" applyFont="1" applyFill="1" applyBorder="1" applyAlignment="1">
      <alignment horizontal="center" vertical="center" wrapText="1"/>
    </xf>
    <xf numFmtId="0" fontId="46" fillId="8" borderId="11" xfId="0" applyFont="1" applyFill="1" applyBorder="1" applyAlignment="1">
      <alignment horizontal="center" vertical="center" wrapText="1"/>
    </xf>
    <xf numFmtId="0" fontId="43" fillId="2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3" fillId="2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8" fillId="0" borderId="14" xfId="0" applyFont="1" applyBorder="1" applyAlignment="1">
      <alignment vertical="center" textRotation="255"/>
    </xf>
    <xf numFmtId="0" fontId="58" fillId="0" borderId="15" xfId="0" applyFont="1" applyBorder="1" applyAlignment="1">
      <alignment vertical="center" textRotation="255"/>
    </xf>
    <xf numFmtId="0" fontId="58" fillId="0" borderId="8" xfId="0" applyFont="1" applyBorder="1" applyAlignment="1">
      <alignment vertical="center" textRotation="255"/>
    </xf>
    <xf numFmtId="0" fontId="32" fillId="0" borderId="0" xfId="0" applyFont="1" applyBorder="1" applyAlignment="1">
      <alignment horizontal="center" vertical="top" textRotation="255"/>
    </xf>
    <xf numFmtId="0" fontId="0" fillId="0" borderId="0" xfId="0" applyBorder="1" applyAlignment="1">
      <alignment horizontal="center" vertical="top"/>
    </xf>
    <xf numFmtId="0" fontId="32" fillId="0" borderId="13" xfId="0" applyFont="1" applyBorder="1" applyAlignment="1">
      <alignment horizontal="center" vertical="top" textRotation="255"/>
    </xf>
    <xf numFmtId="0" fontId="0" fillId="0" borderId="13" xfId="0" applyBorder="1" applyAlignment="1">
      <alignment horizontal="center" vertical="top"/>
    </xf>
    <xf numFmtId="0" fontId="0" fillId="0" borderId="0" xfId="0" applyBorder="1" applyAlignment="1">
      <alignment horizontal="center" vertical="top" textRotation="255"/>
    </xf>
    <xf numFmtId="0" fontId="0" fillId="0" borderId="12" xfId="0" applyBorder="1" applyAlignment="1">
      <alignment vertical="top" textRotation="255"/>
    </xf>
    <xf numFmtId="0" fontId="0" fillId="0" borderId="0" xfId="0" applyBorder="1" applyAlignment="1">
      <alignment vertical="center"/>
    </xf>
    <xf numFmtId="0" fontId="32" fillId="0" borderId="0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60" fillId="0" borderId="0" xfId="0" applyFont="1" applyBorder="1" applyAlignment="1">
      <alignment vertical="center" textRotation="255"/>
    </xf>
    <xf numFmtId="0" fontId="61" fillId="0" borderId="0" xfId="0" applyFont="1" applyBorder="1" applyAlignment="1">
      <alignment vertical="center" textRotation="255"/>
    </xf>
  </cellXfs>
  <cellStyles count="12">
    <cellStyle name="40% - 輔色2" xfId="3" builtinId="35"/>
    <cellStyle name="40% - 輔色3" xfId="6" builtinId="39"/>
    <cellStyle name="40% - 輔色5" xfId="9" builtinId="47"/>
    <cellStyle name="40% - 輔色6" xfId="11" builtinId="51"/>
    <cellStyle name="60% - 輔色2" xfId="4" builtinId="36"/>
    <cellStyle name="一般" xfId="0" builtinId="0"/>
    <cellStyle name="超連結" xfId="1" builtinId="8"/>
    <cellStyle name="輔色1" xfId="2" builtinId="29"/>
    <cellStyle name="輔色3" xfId="5" builtinId="37"/>
    <cellStyle name="輔色4" xfId="7" builtinId="41"/>
    <cellStyle name="輔色5" xfId="8" builtinId="45"/>
    <cellStyle name="輔色6" xfId="10" builtinId="49"/>
  </cellStyles>
  <dxfs count="38"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00B050"/>
      </font>
      <fill>
        <patternFill>
          <bgColor rgb="FFFFC000"/>
        </patternFill>
      </fill>
    </dxf>
    <dxf>
      <font>
        <b/>
        <i val="0"/>
        <strike val="0"/>
        <color rgb="FF0070C0"/>
      </font>
      <fill>
        <patternFill patternType="solid">
          <bgColor rgb="FFFFC000"/>
        </patternFill>
      </fill>
    </dxf>
    <dxf>
      <font>
        <b/>
        <i val="0"/>
        <strike val="0"/>
        <color rgb="FF0070C0"/>
      </font>
      <fill>
        <patternFill>
          <bgColor rgb="FFFFC000"/>
        </patternFill>
      </fill>
    </dxf>
    <dxf>
      <font>
        <b/>
        <i val="0"/>
        <strike val="0"/>
        <color rgb="FF0070C0"/>
      </font>
      <fill>
        <patternFill>
          <bgColor rgb="FFFFC000"/>
        </patternFill>
      </fill>
    </dxf>
    <dxf>
      <font>
        <b/>
        <i val="0"/>
        <strike val="0"/>
        <color rgb="FF0070C0"/>
      </font>
      <fill>
        <patternFill>
          <bgColor rgb="FFFFC000"/>
        </patternFill>
      </fill>
    </dxf>
    <dxf>
      <font>
        <b/>
        <i val="0"/>
        <strike val="0"/>
        <color rgb="FF0070C0"/>
      </font>
      <fill>
        <patternFill>
          <bgColor rgb="FFFFC000"/>
        </patternFill>
      </fill>
    </dxf>
    <dxf>
      <font>
        <b/>
        <i val="0"/>
        <strike val="0"/>
      </font>
      <numFmt numFmtId="30" formatCode="@"/>
      <fill>
        <patternFill>
          <bgColor rgb="FF92D050"/>
        </patternFill>
      </fill>
    </dxf>
    <dxf>
      <font>
        <b/>
        <i val="0"/>
        <strike val="0"/>
      </font>
      <numFmt numFmtId="30" formatCode="@"/>
      <fill>
        <patternFill>
          <bgColor rgb="FF92D050"/>
        </patternFill>
      </fill>
    </dxf>
    <dxf>
      <font>
        <b/>
        <i val="0"/>
        <strike val="0"/>
      </font>
      <numFmt numFmtId="30" formatCode="@"/>
      <fill>
        <patternFill>
          <bgColor rgb="FF92D050"/>
        </patternFill>
      </fill>
    </dxf>
    <dxf>
      <font>
        <b/>
        <i val="0"/>
        <color theme="0"/>
      </font>
    </dxf>
    <dxf>
      <font>
        <b/>
        <i val="0"/>
        <color theme="1"/>
      </font>
    </dxf>
    <dxf>
      <font>
        <b/>
        <i val="0"/>
        <color theme="0"/>
      </font>
    </dxf>
    <dxf>
      <font>
        <b/>
        <i val="0"/>
        <color theme="1"/>
      </font>
    </dxf>
    <dxf>
      <font>
        <b/>
        <i val="0"/>
        <color theme="0"/>
      </font>
    </dxf>
    <dxf>
      <font>
        <b/>
        <i val="0"/>
        <color theme="1"/>
      </font>
    </dxf>
    <dxf>
      <font>
        <b/>
        <i val="0"/>
        <color theme="0"/>
      </font>
    </dxf>
    <dxf>
      <font>
        <b/>
        <i val="0"/>
        <color theme="1"/>
      </font>
    </dxf>
    <dxf>
      <font>
        <b/>
        <i val="0"/>
        <color theme="0"/>
      </font>
    </dxf>
    <dxf>
      <font>
        <b/>
        <i val="0"/>
        <color theme="1"/>
      </font>
    </dxf>
    <dxf>
      <font>
        <b/>
        <i val="0"/>
        <color theme="0"/>
      </font>
    </dxf>
    <dxf>
      <font>
        <b/>
        <i val="0"/>
        <color theme="1"/>
      </font>
    </dxf>
    <dxf>
      <font>
        <b/>
        <i val="0"/>
        <color theme="0"/>
      </font>
    </dxf>
    <dxf>
      <font>
        <b/>
        <i val="0"/>
        <color theme="1"/>
      </font>
    </dxf>
    <dxf>
      <font>
        <b/>
        <i val="0"/>
        <color theme="0"/>
      </font>
    </dxf>
    <dxf>
      <font>
        <b/>
        <i val="0"/>
        <color theme="1"/>
      </font>
    </dxf>
    <dxf>
      <font>
        <b/>
        <i val="0"/>
        <color theme="0"/>
      </font>
    </dxf>
    <dxf>
      <font>
        <b/>
        <i val="0"/>
        <color theme="1"/>
      </font>
    </dxf>
    <dxf>
      <font>
        <b/>
        <i val="0"/>
        <color theme="0"/>
      </font>
    </dxf>
    <dxf>
      <font>
        <b/>
        <i val="0"/>
        <color theme="1"/>
      </font>
    </dxf>
    <dxf>
      <font>
        <b/>
        <i val="0"/>
        <strike val="0"/>
      </font>
      <numFmt numFmtId="30" formatCode="@"/>
      <fill>
        <patternFill>
          <bgColor rgb="FF92D050"/>
        </patternFill>
      </fill>
    </dxf>
    <dxf>
      <font>
        <b/>
        <i val="0"/>
        <strike val="0"/>
      </font>
      <numFmt numFmtId="30" formatCode="@"/>
      <fill>
        <patternFill>
          <bgColor rgb="FF92D050"/>
        </patternFill>
      </fill>
    </dxf>
    <dxf>
      <font>
        <b/>
        <i val="0"/>
        <strike val="0"/>
      </font>
      <numFmt numFmtId="30" formatCode="@"/>
      <fill>
        <patternFill>
          <bgColor rgb="FF92D050"/>
        </patternFill>
      </fill>
    </dxf>
    <dxf>
      <font>
        <b/>
        <i val="0"/>
        <strike val="0"/>
      </font>
      <numFmt numFmtId="30" formatCode="@"/>
      <fill>
        <patternFill>
          <bgColor rgb="FF92D050"/>
        </patternFill>
      </fill>
    </dxf>
    <dxf>
      <font>
        <b/>
        <i val="0"/>
        <strike val="0"/>
      </font>
      <numFmt numFmtId="30" formatCode="@"/>
      <fill>
        <patternFill>
          <bgColor rgb="FF92D050"/>
        </patternFill>
      </fill>
    </dxf>
    <dxf>
      <font>
        <b/>
        <i val="0"/>
        <strike val="0"/>
      </font>
      <numFmt numFmtId="30" formatCode="@"/>
      <fill>
        <patternFill>
          <bgColor rgb="FF92D050"/>
        </patternFill>
      </fill>
    </dxf>
    <dxf>
      <font>
        <b/>
        <i val="0"/>
        <strike val="0"/>
      </font>
      <numFmt numFmtId="30" formatCode="@"/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alcChain" Target="calcChain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66676</xdr:colOff>
      <xdr:row>29</xdr:row>
      <xdr:rowOff>47625</xdr:rowOff>
    </xdr:from>
    <xdr:ext cx="533400" cy="323706"/>
    <xdr:sp macro="" textlink="">
      <xdr:nvSpPr>
        <xdr:cNvPr id="4" name="圓角矩形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8982076" y="6124575"/>
          <a:ext cx="533400" cy="32370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zh-TW" altLang="en-US" sz="1200">
              <a:solidFill>
                <a:schemeClr val="tx1"/>
              </a:solidFill>
            </a:rPr>
            <a:t>頁首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400050</xdr:colOff>
      <xdr:row>29</xdr:row>
      <xdr:rowOff>95250</xdr:rowOff>
    </xdr:from>
    <xdr:ext cx="533400" cy="290957"/>
    <xdr:sp macro="" textlink="">
      <xdr:nvSpPr>
        <xdr:cNvPr id="4" name="圓角矩形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>
        <a:xfrm>
          <a:off x="8629650" y="6172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1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400050</xdr:colOff>
      <xdr:row>29</xdr:row>
      <xdr:rowOff>95250</xdr:rowOff>
    </xdr:from>
    <xdr:ext cx="533400" cy="290957"/>
    <xdr:sp macro="" textlink="">
      <xdr:nvSpPr>
        <xdr:cNvPr id="4" name="圓角矩形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8629650" y="6172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2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400050</xdr:colOff>
      <xdr:row>29</xdr:row>
      <xdr:rowOff>95250</xdr:rowOff>
    </xdr:from>
    <xdr:ext cx="533400" cy="290957"/>
    <xdr:sp macro="" textlink="">
      <xdr:nvSpPr>
        <xdr:cNvPr id="4" name="圓角矩形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/>
      </xdr:nvSpPr>
      <xdr:spPr>
        <a:xfrm>
          <a:off x="8629650" y="6172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400050</xdr:colOff>
      <xdr:row>29</xdr:row>
      <xdr:rowOff>95250</xdr:rowOff>
    </xdr:from>
    <xdr:ext cx="533400" cy="290957"/>
    <xdr:sp macro="" textlink="">
      <xdr:nvSpPr>
        <xdr:cNvPr id="2" name="圓角矩形 3">
          <a:extLst>
            <a:ext uri="{FF2B5EF4-FFF2-40B4-BE49-F238E27FC236}">
              <a16:creationId xmlns:a16="http://schemas.microsoft.com/office/drawing/2014/main" xmlns="" id="{C1FA1D23-8211-4948-9183-B33DA9057A15}"/>
            </a:ext>
          </a:extLst>
        </xdr:cNvPr>
        <xdr:cNvSpPr/>
      </xdr:nvSpPr>
      <xdr:spPr>
        <a:xfrm>
          <a:off x="8629650" y="6172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4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400050</xdr:colOff>
      <xdr:row>29</xdr:row>
      <xdr:rowOff>28575</xdr:rowOff>
    </xdr:from>
    <xdr:ext cx="533400" cy="323706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9439275" y="6105525"/>
          <a:ext cx="533400" cy="32370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zh-TW" altLang="en-US" sz="1200">
              <a:solidFill>
                <a:schemeClr val="tx1"/>
              </a:solidFill>
            </a:rPr>
            <a:t>頁尾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85931</xdr:colOff>
      <xdr:row>2</xdr:row>
      <xdr:rowOff>9525</xdr:rowOff>
    </xdr:from>
    <xdr:to>
      <xdr:col>1</xdr:col>
      <xdr:colOff>676700</xdr:colOff>
      <xdr:row>2</xdr:row>
      <xdr:rowOff>729525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4C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31" y="828675"/>
          <a:ext cx="590769" cy="720000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3</xdr:row>
      <xdr:rowOff>40731</xdr:rowOff>
    </xdr:from>
    <xdr:to>
      <xdr:col>1</xdr:col>
      <xdr:colOff>765524</xdr:colOff>
      <xdr:row>3</xdr:row>
      <xdr:rowOff>717371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00000000-0008-0000-4C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4" y="1621881"/>
          <a:ext cx="756000" cy="67664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44789</xdr:rowOff>
    </xdr:from>
    <xdr:to>
      <xdr:col>1</xdr:col>
      <xdr:colOff>765525</xdr:colOff>
      <xdr:row>4</xdr:row>
      <xdr:rowOff>728789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xmlns="" id="{00000000-0008-0000-4C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2387939"/>
          <a:ext cx="756000" cy="684000"/>
        </a:xfrm>
        <a:prstGeom prst="rect">
          <a:avLst/>
        </a:prstGeom>
      </xdr:spPr>
    </xdr:pic>
    <xdr:clientData/>
  </xdr:twoCellAnchor>
  <xdr:twoCellAnchor>
    <xdr:from>
      <xdr:col>1</xdr:col>
      <xdr:colOff>110105</xdr:colOff>
      <xdr:row>6</xdr:row>
      <xdr:rowOff>31407</xdr:rowOff>
    </xdr:from>
    <xdr:to>
      <xdr:col>1</xdr:col>
      <xdr:colOff>664943</xdr:colOff>
      <xdr:row>6</xdr:row>
      <xdr:rowOff>751407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xmlns="" id="{00000000-0008-0000-4C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905" y="3898557"/>
          <a:ext cx="554838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172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1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5000-000002000000}"/>
            </a:ext>
          </a:extLst>
        </xdr:cNvPr>
        <xdr:cNvSpPr/>
      </xdr:nvSpPr>
      <xdr:spPr>
        <a:xfrm>
          <a:off x="28575" y="6172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2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5100-000002000000}"/>
            </a:ext>
          </a:extLst>
        </xdr:cNvPr>
        <xdr:cNvSpPr/>
      </xdr:nvSpPr>
      <xdr:spPr>
        <a:xfrm>
          <a:off x="28575" y="6172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172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29</xdr:row>
      <xdr:rowOff>95250</xdr:rowOff>
    </xdr:from>
    <xdr:ext cx="533400" cy="290957"/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SpPr/>
      </xdr:nvSpPr>
      <xdr:spPr>
        <a:xfrm>
          <a:off x="28575" y="6553200"/>
          <a:ext cx="533400" cy="2909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n-US" altLang="zh-TW" sz="2000">
              <a:solidFill>
                <a:schemeClr val="tx1"/>
              </a:solidFill>
            </a:rPr>
            <a:t>3</a:t>
          </a:r>
          <a:endParaRPr lang="zh-TW" altLang="en-US" sz="2000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&#40670;&#29128;&#36039;&#26009;.xlsx" TargetMode="External"/><Relationship Id="rId13" Type="http://schemas.openxmlformats.org/officeDocument/2006/relationships/hyperlink" Target="&#40670;&#29128;&#36039;&#26009;.xlsx" TargetMode="External"/><Relationship Id="rId18" Type="http://schemas.openxmlformats.org/officeDocument/2006/relationships/hyperlink" Target="&#40670;&#29128;&#36039;&#26009;.xlsx" TargetMode="External"/><Relationship Id="rId3" Type="http://schemas.openxmlformats.org/officeDocument/2006/relationships/hyperlink" Target="&#40670;&#29128;&#36039;&#26009;.xlsx" TargetMode="External"/><Relationship Id="rId7" Type="http://schemas.openxmlformats.org/officeDocument/2006/relationships/hyperlink" Target="&#40670;&#29128;&#36039;&#26009;.xlsx" TargetMode="External"/><Relationship Id="rId12" Type="http://schemas.openxmlformats.org/officeDocument/2006/relationships/hyperlink" Target="&#40670;&#29128;&#36039;&#26009;.xlsx" TargetMode="External"/><Relationship Id="rId17" Type="http://schemas.openxmlformats.org/officeDocument/2006/relationships/hyperlink" Target="&#40670;&#29128;&#36039;&#26009;.xlsx" TargetMode="External"/><Relationship Id="rId2" Type="http://schemas.openxmlformats.org/officeDocument/2006/relationships/hyperlink" Target="&#40670;&#29128;&#36039;&#26009;.xlsx" TargetMode="External"/><Relationship Id="rId16" Type="http://schemas.openxmlformats.org/officeDocument/2006/relationships/hyperlink" Target="&#40670;&#29128;&#36039;&#26009;.xlsx" TargetMode="External"/><Relationship Id="rId1" Type="http://schemas.openxmlformats.org/officeDocument/2006/relationships/hyperlink" Target="&#40670;&#29128;&#36039;&#26009;.xlsx" TargetMode="External"/><Relationship Id="rId6" Type="http://schemas.openxmlformats.org/officeDocument/2006/relationships/hyperlink" Target="&#40670;&#29128;&#36039;&#26009;.xlsx" TargetMode="External"/><Relationship Id="rId11" Type="http://schemas.openxmlformats.org/officeDocument/2006/relationships/hyperlink" Target="&#40670;&#29128;&#36039;&#26009;.xlsx" TargetMode="External"/><Relationship Id="rId5" Type="http://schemas.openxmlformats.org/officeDocument/2006/relationships/hyperlink" Target="&#40670;&#29128;&#36039;&#26009;.xlsx" TargetMode="External"/><Relationship Id="rId15" Type="http://schemas.openxmlformats.org/officeDocument/2006/relationships/hyperlink" Target="&#40670;&#29128;&#36039;&#26009;.xlsx" TargetMode="External"/><Relationship Id="rId10" Type="http://schemas.openxmlformats.org/officeDocument/2006/relationships/hyperlink" Target="&#40670;&#29128;&#36039;&#26009;.xlsx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&#40670;&#29128;&#36039;&#26009;.xlsx" TargetMode="External"/><Relationship Id="rId9" Type="http://schemas.openxmlformats.org/officeDocument/2006/relationships/hyperlink" Target="&#40670;&#29128;&#36039;&#26009;.xlsx" TargetMode="External"/><Relationship Id="rId14" Type="http://schemas.openxmlformats.org/officeDocument/2006/relationships/hyperlink" Target="&#40670;&#29128;&#36039;&#26009;.xls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&#40670;&#29128;&#36039;&#26009;.xlsx" TargetMode="External"/><Relationship Id="rId13" Type="http://schemas.openxmlformats.org/officeDocument/2006/relationships/hyperlink" Target="&#40670;&#29128;&#36039;&#26009;.xlsx" TargetMode="External"/><Relationship Id="rId18" Type="http://schemas.openxmlformats.org/officeDocument/2006/relationships/hyperlink" Target="&#40670;&#29128;&#36039;&#26009;.xlsx" TargetMode="External"/><Relationship Id="rId26" Type="http://schemas.openxmlformats.org/officeDocument/2006/relationships/hyperlink" Target="&#40670;&#29128;&#36039;&#26009;.xlsx" TargetMode="External"/><Relationship Id="rId3" Type="http://schemas.openxmlformats.org/officeDocument/2006/relationships/hyperlink" Target="&#40670;&#29128;&#36039;&#26009;.xlsx" TargetMode="External"/><Relationship Id="rId21" Type="http://schemas.openxmlformats.org/officeDocument/2006/relationships/hyperlink" Target="&#40670;&#29128;&#36039;&#26009;.xlsx" TargetMode="External"/><Relationship Id="rId7" Type="http://schemas.openxmlformats.org/officeDocument/2006/relationships/hyperlink" Target="&#40670;&#29128;&#36039;&#26009;.xlsx" TargetMode="External"/><Relationship Id="rId12" Type="http://schemas.openxmlformats.org/officeDocument/2006/relationships/hyperlink" Target="&#40670;&#29128;&#36039;&#26009;.xlsx" TargetMode="External"/><Relationship Id="rId17" Type="http://schemas.openxmlformats.org/officeDocument/2006/relationships/hyperlink" Target="&#40670;&#29128;&#36039;&#26009;.xlsx" TargetMode="External"/><Relationship Id="rId25" Type="http://schemas.openxmlformats.org/officeDocument/2006/relationships/hyperlink" Target="&#40670;&#29128;&#36039;&#26009;.xlsx" TargetMode="External"/><Relationship Id="rId2" Type="http://schemas.openxmlformats.org/officeDocument/2006/relationships/hyperlink" Target="&#40670;&#29128;&#36039;&#26009;.xlsx" TargetMode="External"/><Relationship Id="rId16" Type="http://schemas.openxmlformats.org/officeDocument/2006/relationships/hyperlink" Target="&#40670;&#29128;&#36039;&#26009;.xlsx" TargetMode="External"/><Relationship Id="rId20" Type="http://schemas.openxmlformats.org/officeDocument/2006/relationships/hyperlink" Target="&#40670;&#29128;&#36039;&#26009;.xlsx" TargetMode="External"/><Relationship Id="rId1" Type="http://schemas.openxmlformats.org/officeDocument/2006/relationships/hyperlink" Target="&#40670;&#29128;&#36039;&#26009;.xlsx" TargetMode="External"/><Relationship Id="rId6" Type="http://schemas.openxmlformats.org/officeDocument/2006/relationships/hyperlink" Target="&#40670;&#29128;&#36039;&#26009;.xlsx" TargetMode="External"/><Relationship Id="rId11" Type="http://schemas.openxmlformats.org/officeDocument/2006/relationships/hyperlink" Target="&#40670;&#29128;&#36039;&#26009;.xlsx" TargetMode="External"/><Relationship Id="rId24" Type="http://schemas.openxmlformats.org/officeDocument/2006/relationships/hyperlink" Target="&#40670;&#29128;&#36039;&#26009;.xlsx" TargetMode="External"/><Relationship Id="rId5" Type="http://schemas.openxmlformats.org/officeDocument/2006/relationships/hyperlink" Target="&#40670;&#29128;&#36039;&#26009;.xlsx" TargetMode="External"/><Relationship Id="rId15" Type="http://schemas.openxmlformats.org/officeDocument/2006/relationships/hyperlink" Target="&#40670;&#29128;&#36039;&#26009;.xlsx" TargetMode="External"/><Relationship Id="rId23" Type="http://schemas.openxmlformats.org/officeDocument/2006/relationships/hyperlink" Target="&#40670;&#29128;&#36039;&#26009;.xlsx" TargetMode="External"/><Relationship Id="rId10" Type="http://schemas.openxmlformats.org/officeDocument/2006/relationships/hyperlink" Target="&#40670;&#29128;&#36039;&#26009;.xlsx" TargetMode="External"/><Relationship Id="rId19" Type="http://schemas.openxmlformats.org/officeDocument/2006/relationships/hyperlink" Target="&#40670;&#29128;&#36039;&#26009;.xlsx" TargetMode="External"/><Relationship Id="rId4" Type="http://schemas.openxmlformats.org/officeDocument/2006/relationships/hyperlink" Target="&#40670;&#29128;&#36039;&#26009;.xlsx" TargetMode="External"/><Relationship Id="rId9" Type="http://schemas.openxmlformats.org/officeDocument/2006/relationships/hyperlink" Target="&#40670;&#29128;&#36039;&#26009;.xlsx" TargetMode="External"/><Relationship Id="rId14" Type="http://schemas.openxmlformats.org/officeDocument/2006/relationships/hyperlink" Target="&#40670;&#29128;&#36039;&#26009;.xlsx" TargetMode="External"/><Relationship Id="rId22" Type="http://schemas.openxmlformats.org/officeDocument/2006/relationships/hyperlink" Target="&#40670;&#29128;&#36039;&#26009;.xlsx" TargetMode="External"/><Relationship Id="rId27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&#40670;&#29128;&#36039;&#26009;.xlsx" TargetMode="External"/><Relationship Id="rId2" Type="http://schemas.openxmlformats.org/officeDocument/2006/relationships/hyperlink" Target="&#40670;&#29128;&#36039;&#26009;.xlsx" TargetMode="External"/><Relationship Id="rId1" Type="http://schemas.openxmlformats.org/officeDocument/2006/relationships/hyperlink" Target="&#40670;&#29128;&#36039;&#26009;.xlsx" TargetMode="Externa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F30"/>
  <sheetViews>
    <sheetView topLeftCell="A11" workbookViewId="0">
      <selection activeCell="A18" sqref="A18"/>
    </sheetView>
  </sheetViews>
  <sheetFormatPr defaultRowHeight="16.5" x14ac:dyDescent="0.25"/>
  <cols>
    <col min="1" max="6" width="20.625" style="30" customWidth="1"/>
  </cols>
  <sheetData>
    <row r="1" spans="1:6" ht="80.45" customHeight="1" x14ac:dyDescent="0.25">
      <c r="A1" s="241" t="str">
        <f>IF(IF('113篩選'!$B3&lt;&gt;"",'113篩選'!$B$1&amp;CHAR(10)&amp;'113篩選'!$B3&amp;CHAR(10)&amp;VLOOKUP('113篩選'!$B3,'113篩選'!$B$3:$F$58,2,FALSE)&amp;"年"&amp;VLOOKUP('113篩選'!$B3,'113篩選'!$B$3:$F$58,3,FALSE)&amp;"月"&amp;VLOOKUP('113篩選'!$B3,'113篩選'!$B$3:$F$58,4,FALSE)&amp;"日"&amp;VLOOKUP('113篩選'!$B3,'113篩選'!$B$3:$F$58,5,FALSE)&amp;"時",)="","",IF('113篩選'!$B3&lt;&gt;"",'113篩選'!$B$1&amp;CHAR(10)&amp;'113篩選'!$B3&amp;CHAR(10)&amp;VLOOKUP('113篩選'!$B3,'113篩選'!$B$3:$F$58,2,FALSE)&amp;"年"&amp;VLOOKUP('113篩選'!$B3,'113篩選'!$B$3:$F$58,3,FALSE)&amp;"月"&amp;VLOOKUP('113篩選'!$B3,'113篩選'!$B$3:$F$58,4,FALSE)&amp;"日"&amp;VLOOKUP('113篩選'!$B3,'113篩選'!$B$3:$F$58,5,FALSE)&amp;"時",))</f>
        <v>太歲燈
夏美玲
53年8月16日酉時</v>
      </c>
      <c r="B1" s="241" t="str">
        <f>IF(IF('113篩選'!$B9&lt;&gt;"",'113篩選'!$B$1&amp;CHAR(10)&amp;'113篩選'!$B9&amp;CHAR(10)&amp;VLOOKUP('113篩選'!$B9,'113篩選'!$B$3:$F$58,2,FALSE)&amp;"年"&amp;VLOOKUP('113篩選'!$B9,'113篩選'!$B$3:$F$58,3,FALSE)&amp;"月"&amp;VLOOKUP('113篩選'!$B9,'113篩選'!$B$3:$F$58,4,FALSE)&amp;"日"&amp;VLOOKUP('113篩選'!$B9,'113篩選'!$B$3:$F$58,5,FALSE)&amp;"時",)="","",IF('113篩選'!$B9&lt;&gt;"",'113篩選'!$B$1&amp;CHAR(10)&amp;'113篩選'!$B9&amp;CHAR(10)&amp;VLOOKUP('113篩選'!$B9,'113篩選'!$B$3:$F$58,2,FALSE)&amp;"年"&amp;VLOOKUP('113篩選'!$B9,'113篩選'!$B$3:$F$58,3,FALSE)&amp;"月"&amp;VLOOKUP('113篩選'!$B9,'113篩選'!$B$3:$F$58,4,FALSE)&amp;"日"&amp;VLOOKUP('113篩選'!$B9,'113篩選'!$B$3:$F$58,5,FALSE)&amp;"時",))</f>
        <v>太歲燈
莊芷寧
87年潤5月7日丑時</v>
      </c>
      <c r="C1" s="241" t="str">
        <f>IF(IF('113篩選'!$B15&lt;&gt;"",'113篩選'!$B$1&amp;CHAR(10)&amp;'113篩選'!$B15&amp;CHAR(10)&amp;VLOOKUP('113篩選'!$B15,'113篩選'!$B$3:$F$58,2,FALSE)&amp;"年"&amp;VLOOKUP('113篩選'!$B15,'113篩選'!$B$3:$F$58,3,FALSE)&amp;"月"&amp;VLOOKUP('113篩選'!$B15,'113篩選'!$B$3:$F$58,4,FALSE)&amp;"日"&amp;VLOOKUP('113篩選'!$B15,'113篩選'!$B$3:$F$58,5,FALSE)&amp;"時",)="","",IF('113篩選'!$B15&lt;&gt;"",'113篩選'!$B$1&amp;CHAR(10)&amp;'113篩選'!$B15&amp;CHAR(10)&amp;VLOOKUP('113篩選'!$B15,'113篩選'!$B$3:$F$58,2,FALSE)&amp;"年"&amp;VLOOKUP('113篩選'!$B15,'113篩選'!$B$3:$F$58,3,FALSE)&amp;"月"&amp;VLOOKUP('113篩選'!$B15,'113篩選'!$B$3:$F$58,4,FALSE)&amp;"日"&amp;VLOOKUP('113篩選'!$B15,'113篩選'!$B$3:$F$58,5,FALSE)&amp;"時",))</f>
        <v>太歲燈
王思傅
53年2月9日寅時</v>
      </c>
      <c r="D1" s="241" t="str">
        <f>IF(IF('113篩選'!$B21&lt;&gt;"",'113篩選'!$B$1&amp;CHAR(10)&amp;'113篩選'!$B21&amp;CHAR(10)&amp;VLOOKUP('113篩選'!$B21,'113篩選'!$B$3:$F$58,2,FALSE)&amp;"年"&amp;VLOOKUP('113篩選'!$B21,'113篩選'!$B$3:$F$58,3,FALSE)&amp;"月"&amp;VLOOKUP('113篩選'!$B21,'113篩選'!$B$3:$F$58,4,FALSE)&amp;"日"&amp;VLOOKUP('113篩選'!$B21,'113篩選'!$B$3:$F$58,5,FALSE)&amp;"時",)="","",IF('113篩選'!$B21&lt;&gt;"",'113篩選'!$B$1&amp;CHAR(10)&amp;'113篩選'!$B21&amp;CHAR(10)&amp;VLOOKUP('113篩選'!$B21,'113篩選'!$B$3:$F$58,2,FALSE)&amp;"年"&amp;VLOOKUP('113篩選'!$B21,'113篩選'!$B$3:$F$58,3,FALSE)&amp;"月"&amp;VLOOKUP('113篩選'!$B21,'113篩選'!$B$3:$F$58,4,FALSE)&amp;"日"&amp;VLOOKUP('113篩選'!$B21,'113篩選'!$B$3:$F$58,5,FALSE)&amp;"時",))</f>
        <v>太歲燈
王孇穎
98年3月6日吉時</v>
      </c>
      <c r="E1" s="241" t="str">
        <f>IF(IF('113篩選'!$B27&lt;&gt;"",'113篩選'!$B$1&amp;CHAR(10)&amp;'113篩選'!$B27&amp;CHAR(10)&amp;VLOOKUP('113篩選'!$B27,'113篩選'!$B$3:$F$58,2,FALSE)&amp;"年"&amp;VLOOKUP('113篩選'!$B27,'113篩選'!$B$3:$F$58,3,FALSE)&amp;"月"&amp;VLOOKUP('113篩選'!$B27,'113篩選'!$B$3:$F$58,4,FALSE)&amp;"日"&amp;VLOOKUP('113篩選'!$B27,'113篩選'!$B$3:$F$58,5,FALSE)&amp;"時",)="","",IF('113篩選'!$B27&lt;&gt;"",'113篩選'!$B$1&amp;CHAR(10)&amp;'113篩選'!$B27&amp;CHAR(10)&amp;VLOOKUP('113篩選'!$B27,'113篩選'!$B$3:$F$58,2,FALSE)&amp;"年"&amp;VLOOKUP('113篩選'!$B27,'113篩選'!$B$3:$F$58,3,FALSE)&amp;"月"&amp;VLOOKUP('113篩選'!$B27,'113篩選'!$B$3:$F$58,4,FALSE)&amp;"日"&amp;VLOOKUP('113篩選'!$B27,'113篩選'!$B$3:$F$58,5,FALSE)&amp;"時",))</f>
        <v/>
      </c>
      <c r="F1" s="241" t="str">
        <f>IF(IF('113篩選'!$B33&lt;&gt;"",'113篩選'!$B$1&amp;CHAR(10)&amp;'113篩選'!$B33&amp;CHAR(10)&amp;VLOOKUP('113篩選'!$B33,'113篩選'!$B$3:$F$58,2,FALSE)&amp;"年"&amp;VLOOKUP('113篩選'!$B33,'113篩選'!$B$3:$F$58,3,FALSE)&amp;"月"&amp;VLOOKUP('113篩選'!$B33,'113篩選'!$B$3:$F$58,4,FALSE)&amp;"日"&amp;VLOOKUP('113篩選'!$B33,'113篩選'!$B$3:$F$58,5,FALSE)&amp;"時",)="","",IF('113篩選'!$B33&lt;&gt;"",'113篩選'!$B$1&amp;CHAR(10)&amp;'113篩選'!$B33&amp;CHAR(10)&amp;VLOOKUP('113篩選'!$B33,'113篩選'!$B$3:$F$58,2,FALSE)&amp;"年"&amp;VLOOKUP('113篩選'!$B33,'113篩選'!$B$3:$F$58,3,FALSE)&amp;"月"&amp;VLOOKUP('113篩選'!$B33,'113篩選'!$B$3:$F$58,4,FALSE)&amp;"日"&amp;VLOOKUP('113篩選'!$B33,'113篩選'!$B$3:$F$58,5,FALSE)&amp;"時",))</f>
        <v/>
      </c>
    </row>
    <row r="2" spans="1:6" ht="80.45" customHeight="1" x14ac:dyDescent="0.25">
      <c r="A2" s="241" t="str">
        <f>IF(IF('113篩選'!$B4&lt;&gt;"",'113篩選'!$B$1&amp;CHAR(10)&amp;'113篩選'!$B4&amp;CHAR(10)&amp;VLOOKUP('113篩選'!$B4,'113篩選'!$B$3:$F$58,2,FALSE)&amp;"年"&amp;VLOOKUP('113篩選'!$B4,'113篩選'!$B$3:$F$58,3,FALSE)&amp;"月"&amp;VLOOKUP('113篩選'!$B4,'113篩選'!$B$3:$F$58,4,FALSE)&amp;"日"&amp;VLOOKUP('113篩選'!$B4,'113篩選'!$B$3:$F$58,5,FALSE)&amp;"時",)="","",IF('113篩選'!$B4&lt;&gt;"",'113篩選'!$B$1&amp;CHAR(10)&amp;'113篩選'!$B4&amp;CHAR(10)&amp;VLOOKUP('113篩選'!$B4,'113篩選'!$B$3:$F$58,2,FALSE)&amp;"年"&amp;VLOOKUP('113篩選'!$B4,'113篩選'!$B$3:$F$58,3,FALSE)&amp;"月"&amp;VLOOKUP('113篩選'!$B4,'113篩選'!$B$3:$F$58,4,FALSE)&amp;"日"&amp;VLOOKUP('113篩選'!$B4,'113篩選'!$B$3:$F$58,5,FALSE)&amp;"時",))</f>
        <v>太歲燈
吳文燕
53年2月9日巳時</v>
      </c>
      <c r="B2" s="241" t="str">
        <f>IF(IF('113篩選'!$B10&lt;&gt;"",'113篩選'!$B$1&amp;CHAR(10)&amp;'113篩選'!$B10&amp;CHAR(10)&amp;VLOOKUP('113篩選'!$B10,'113篩選'!$B$3:$F$58,2,FALSE)&amp;"年"&amp;VLOOKUP('113篩選'!$B10,'113篩選'!$B$3:$F$58,3,FALSE)&amp;"月"&amp;VLOOKUP('113篩選'!$B10,'113篩選'!$B$3:$F$58,4,FALSE)&amp;"日"&amp;VLOOKUP('113篩選'!$B10,'113篩選'!$B$3:$F$58,5,FALSE)&amp;"時",)="","",IF('113篩選'!$B10&lt;&gt;"",'113篩選'!$B$1&amp;CHAR(10)&amp;'113篩選'!$B10&amp;CHAR(10)&amp;VLOOKUP('113篩選'!$B10,'113篩選'!$B$3:$F$58,2,FALSE)&amp;"年"&amp;VLOOKUP('113篩選'!$B10,'113篩選'!$B$3:$F$58,3,FALSE)&amp;"月"&amp;VLOOKUP('113篩選'!$B10,'113篩選'!$B$3:$F$58,4,FALSE)&amp;"日"&amp;VLOOKUP('113篩選'!$B10,'113篩選'!$B$3:$F$58,5,FALSE)&amp;"時",))</f>
        <v>太歲燈
莊仁傑
88年5月19日亥時</v>
      </c>
      <c r="C2" s="241" t="str">
        <f>IF(IF('113篩選'!$B16&lt;&gt;"",'113篩選'!$B$1&amp;CHAR(10)&amp;'113篩選'!$B16&amp;CHAR(10)&amp;VLOOKUP('113篩選'!$B16,'113篩選'!$B$3:$F$58,2,FALSE)&amp;"年"&amp;VLOOKUP('113篩選'!$B16,'113篩選'!$B$3:$F$58,3,FALSE)&amp;"月"&amp;VLOOKUP('113篩選'!$B16,'113篩選'!$B$3:$F$58,4,FALSE)&amp;"日"&amp;VLOOKUP('113篩選'!$B16,'113篩選'!$B$3:$F$58,5,FALSE)&amp;"時",)="","",IF('113篩選'!$B16&lt;&gt;"",'113篩選'!$B$1&amp;CHAR(10)&amp;'113篩選'!$B16&amp;CHAR(10)&amp;VLOOKUP('113篩選'!$B16,'113篩選'!$B$3:$F$58,2,FALSE)&amp;"年"&amp;VLOOKUP('113篩選'!$B16,'113篩選'!$B$3:$F$58,3,FALSE)&amp;"月"&amp;VLOOKUP('113篩選'!$B16,'113篩選'!$B$3:$F$58,4,FALSE)&amp;"日"&amp;VLOOKUP('113篩選'!$B16,'113篩選'!$B$3:$F$58,5,FALSE)&amp;"時",))</f>
        <v>太歲燈
楊皇彬
71年10月25日未時</v>
      </c>
      <c r="D2" s="241" t="str">
        <f>IF(IF('113篩選'!$B22&lt;&gt;"",'113篩選'!$B$1&amp;CHAR(10)&amp;'113篩選'!$B22&amp;CHAR(10)&amp;VLOOKUP('113篩選'!$B22,'113篩選'!$B$3:$F$58,2,FALSE)&amp;"年"&amp;VLOOKUP('113篩選'!$B22,'113篩選'!$B$3:$F$58,3,FALSE)&amp;"月"&amp;VLOOKUP('113篩選'!$B22,'113篩選'!$B$3:$F$58,4,FALSE)&amp;"日"&amp;VLOOKUP('113篩選'!$B22,'113篩選'!$B$3:$F$58,5,FALSE)&amp;"時",)="","",IF('113篩選'!$B22&lt;&gt;"",'113篩選'!$B$1&amp;CHAR(10)&amp;'113篩選'!$B22&amp;CHAR(10)&amp;VLOOKUP('113篩選'!$B22,'113篩選'!$B$3:$F$58,2,FALSE)&amp;"年"&amp;VLOOKUP('113篩選'!$B22,'113篩選'!$B$3:$F$58,3,FALSE)&amp;"月"&amp;VLOOKUP('113篩選'!$B22,'113篩選'!$B$3:$F$58,4,FALSE)&amp;"日"&amp;VLOOKUP('113篩選'!$B22,'113篩選'!$B$3:$F$58,5,FALSE)&amp;"時",))</f>
        <v/>
      </c>
      <c r="E2" s="241" t="str">
        <f>IF(IF('113篩選'!$B28&lt;&gt;"",'113篩選'!$B$1&amp;CHAR(10)&amp;'113篩選'!$B28&amp;CHAR(10)&amp;VLOOKUP('113篩選'!$B28,'113篩選'!$B$3:$F$58,2,FALSE)&amp;"年"&amp;VLOOKUP('113篩選'!$B28,'113篩選'!$B$3:$F$58,3,FALSE)&amp;"月"&amp;VLOOKUP('113篩選'!$B28,'113篩選'!$B$3:$F$58,4,FALSE)&amp;"日"&amp;VLOOKUP('113篩選'!$B28,'113篩選'!$B$3:$F$58,5,FALSE)&amp;"時",)="","",IF('113篩選'!$B28&lt;&gt;"",'113篩選'!$B$1&amp;CHAR(10)&amp;'113篩選'!$B28&amp;CHAR(10)&amp;VLOOKUP('113篩選'!$B28,'113篩選'!$B$3:$F$58,2,FALSE)&amp;"年"&amp;VLOOKUP('113篩選'!$B28,'113篩選'!$B$3:$F$58,3,FALSE)&amp;"月"&amp;VLOOKUP('113篩選'!$B28,'113篩選'!$B$3:$F$58,4,FALSE)&amp;"日"&amp;VLOOKUP('113篩選'!$B28,'113篩選'!$B$3:$F$58,5,FALSE)&amp;"時",))</f>
        <v/>
      </c>
      <c r="F2" s="241" t="str">
        <f>IF(IF('113篩選'!$B34&lt;&gt;"",'113篩選'!$B$1&amp;CHAR(10)&amp;'113篩選'!$B34&amp;CHAR(10)&amp;VLOOKUP('113篩選'!$B34,'113篩選'!$B$3:$F$58,2,FALSE)&amp;"年"&amp;VLOOKUP('113篩選'!$B34,'113篩選'!$B$3:$F$58,3,FALSE)&amp;"月"&amp;VLOOKUP('113篩選'!$B34,'113篩選'!$B$3:$F$58,4,FALSE)&amp;"日"&amp;VLOOKUP('113篩選'!$B34,'113篩選'!$B$3:$F$58,5,FALSE)&amp;"時",)="","",IF('113篩選'!$B34&lt;&gt;"",'113篩選'!$B$1&amp;CHAR(10)&amp;'113篩選'!$B34&amp;CHAR(10)&amp;VLOOKUP('113篩選'!$B34,'113篩選'!$B$3:$F$58,2,FALSE)&amp;"年"&amp;VLOOKUP('113篩選'!$B34,'113篩選'!$B$3:$F$58,3,FALSE)&amp;"月"&amp;VLOOKUP('113篩選'!$B34,'113篩選'!$B$3:$F$58,4,FALSE)&amp;"日"&amp;VLOOKUP('113篩選'!$B34,'113篩選'!$B$3:$F$58,5,FALSE)&amp;"時",))</f>
        <v/>
      </c>
    </row>
    <row r="3" spans="1:6" ht="80.45" customHeight="1" x14ac:dyDescent="0.25">
      <c r="A3" s="241" t="str">
        <f>IF(IF('113篩選'!$B5&lt;&gt;"",'113篩選'!$B$1&amp;CHAR(10)&amp;'113篩選'!$B5&amp;CHAR(10)&amp;VLOOKUP('113篩選'!$B5,'113篩選'!$B$3:$F$58,2,FALSE)&amp;"年"&amp;VLOOKUP('113篩選'!$B5,'113篩選'!$B$3:$F$58,3,FALSE)&amp;"月"&amp;VLOOKUP('113篩選'!$B5,'113篩選'!$B$3:$F$58,4,FALSE)&amp;"日"&amp;VLOOKUP('113篩選'!$B5,'113篩選'!$B$3:$F$58,5,FALSE)&amp;"時",)="","",IF('113篩選'!$B5&lt;&gt;"",'113篩選'!$B$1&amp;CHAR(10)&amp;'113篩選'!$B5&amp;CHAR(10)&amp;VLOOKUP('113篩選'!$B5,'113篩選'!$B$3:$F$58,2,FALSE)&amp;"年"&amp;VLOOKUP('113篩選'!$B5,'113篩選'!$B$3:$F$58,3,FALSE)&amp;"月"&amp;VLOOKUP('113篩選'!$B5,'113篩選'!$B$3:$F$58,4,FALSE)&amp;"日"&amp;VLOOKUP('113篩選'!$B5,'113篩選'!$B$3:$F$58,5,FALSE)&amp;"時",))</f>
        <v>太歲燈
李仁煌
71年3月2日吉時</v>
      </c>
      <c r="B3" s="241" t="str">
        <f>IF(IF('113篩選'!$B11&lt;&gt;"",'113篩選'!$B$1&amp;CHAR(10)&amp;'113篩選'!$B11&amp;CHAR(10)&amp;VLOOKUP('113篩選'!$B11,'113篩選'!$B$3:$F$58,2,FALSE)&amp;"年"&amp;VLOOKUP('113篩選'!$B11,'113篩選'!$B$3:$F$58,3,FALSE)&amp;"月"&amp;VLOOKUP('113篩選'!$B11,'113篩選'!$B$3:$F$58,4,FALSE)&amp;"日"&amp;VLOOKUP('113篩選'!$B11,'113篩選'!$B$3:$F$58,5,FALSE)&amp;"時",)="","",IF('113篩選'!$B11&lt;&gt;"",'113篩選'!$B$1&amp;CHAR(10)&amp;'113篩選'!$B11&amp;CHAR(10)&amp;VLOOKUP('113篩選'!$B11,'113篩選'!$B$3:$F$58,2,FALSE)&amp;"年"&amp;VLOOKUP('113篩選'!$B11,'113篩選'!$B$3:$F$58,3,FALSE)&amp;"月"&amp;VLOOKUP('113篩選'!$B11,'113篩選'!$B$3:$F$58,4,FALSE)&amp;"日"&amp;VLOOKUP('113篩選'!$B11,'113篩選'!$B$3:$F$58,5,FALSE)&amp;"時",))</f>
        <v>太歲燈
陳浚福
38年6月2日午時</v>
      </c>
      <c r="C3" s="241" t="str">
        <f>IF(IF('113篩選'!$B17&lt;&gt;"",'113篩選'!$B$1&amp;CHAR(10)&amp;'113篩選'!$B17&amp;CHAR(10)&amp;VLOOKUP('113篩選'!$B17,'113篩選'!$B$3:$F$58,2,FALSE)&amp;"年"&amp;VLOOKUP('113篩選'!$B17,'113篩選'!$B$3:$F$58,3,FALSE)&amp;"月"&amp;VLOOKUP('113篩選'!$B17,'113篩選'!$B$3:$F$58,4,FALSE)&amp;"日"&amp;VLOOKUP('113篩選'!$B17,'113篩選'!$B$3:$F$58,5,FALSE)&amp;"時",)="","",IF('113篩選'!$B17&lt;&gt;"",'113篩選'!$B$1&amp;CHAR(10)&amp;'113篩選'!$B17&amp;CHAR(10)&amp;VLOOKUP('113篩選'!$B17,'113篩選'!$B$3:$F$58,2,FALSE)&amp;"年"&amp;VLOOKUP('113篩選'!$B17,'113篩選'!$B$3:$F$58,3,FALSE)&amp;"月"&amp;VLOOKUP('113篩選'!$B17,'113篩選'!$B$3:$F$58,4,FALSE)&amp;"日"&amp;VLOOKUP('113篩選'!$B17,'113篩選'!$B$3:$F$58,5,FALSE)&amp;"時",))</f>
        <v>太歲燈
黃亭
77年0月0日0時</v>
      </c>
      <c r="D3" s="241" t="str">
        <f>IF(IF('113篩選'!$B23&lt;&gt;"",'113篩選'!$B$1&amp;CHAR(10)&amp;'113篩選'!$B23&amp;CHAR(10)&amp;VLOOKUP('113篩選'!$B23,'113篩選'!$B$3:$F$58,2,FALSE)&amp;"年"&amp;VLOOKUP('113篩選'!$B23,'113篩選'!$B$3:$F$58,3,FALSE)&amp;"月"&amp;VLOOKUP('113篩選'!$B23,'113篩選'!$B$3:$F$58,4,FALSE)&amp;"日"&amp;VLOOKUP('113篩選'!$B23,'113篩選'!$B$3:$F$58,5,FALSE)&amp;"時",)="","",IF('113篩選'!$B23&lt;&gt;"",'113篩選'!$B$1&amp;CHAR(10)&amp;'113篩選'!$B23&amp;CHAR(10)&amp;VLOOKUP('113篩選'!$B23,'113篩選'!$B$3:$F$58,2,FALSE)&amp;"年"&amp;VLOOKUP('113篩選'!$B23,'113篩選'!$B$3:$F$58,3,FALSE)&amp;"月"&amp;VLOOKUP('113篩選'!$B23,'113篩選'!$B$3:$F$58,4,FALSE)&amp;"日"&amp;VLOOKUP('113篩選'!$B23,'113篩選'!$B$3:$F$58,5,FALSE)&amp;"時",))</f>
        <v/>
      </c>
      <c r="E3" s="241" t="str">
        <f>IF(IF('113篩選'!$B29&lt;&gt;"",'113篩選'!$B$1&amp;CHAR(10)&amp;'113篩選'!$B29&amp;CHAR(10)&amp;VLOOKUP('113篩選'!$B29,'113篩選'!$B$3:$F$58,2,FALSE)&amp;"年"&amp;VLOOKUP('113篩選'!$B29,'113篩選'!$B$3:$F$58,3,FALSE)&amp;"月"&amp;VLOOKUP('113篩選'!$B29,'113篩選'!$B$3:$F$58,4,FALSE)&amp;"日"&amp;VLOOKUP('113篩選'!$B29,'113篩選'!$B$3:$F$58,5,FALSE)&amp;"時",)="","",IF('113篩選'!$B29&lt;&gt;"",'113篩選'!$B$1&amp;CHAR(10)&amp;'113篩選'!$B29&amp;CHAR(10)&amp;VLOOKUP('113篩選'!$B29,'113篩選'!$B$3:$F$58,2,FALSE)&amp;"年"&amp;VLOOKUP('113篩選'!$B29,'113篩選'!$B$3:$F$58,3,FALSE)&amp;"月"&amp;VLOOKUP('113篩選'!$B29,'113篩選'!$B$3:$F$58,4,FALSE)&amp;"日"&amp;VLOOKUP('113篩選'!$B29,'113篩選'!$B$3:$F$58,5,FALSE)&amp;"時",))</f>
        <v/>
      </c>
      <c r="F3" s="241" t="str">
        <f>IF(IF('113篩選'!$B35&lt;&gt;"",'113篩選'!$B$1&amp;CHAR(10)&amp;'113篩選'!$B35&amp;CHAR(10)&amp;VLOOKUP('113篩選'!$B35,'113篩選'!$B$3:$F$58,2,FALSE)&amp;"年"&amp;VLOOKUP('113篩選'!$B35,'113篩選'!$B$3:$F$58,3,FALSE)&amp;"月"&amp;VLOOKUP('113篩選'!$B35,'113篩選'!$B$3:$F$58,4,FALSE)&amp;"日"&amp;VLOOKUP('113篩選'!$B35,'113篩選'!$B$3:$F$58,5,FALSE)&amp;"時",)="","",IF('113篩選'!$B35&lt;&gt;"",'113篩選'!$B$1&amp;CHAR(10)&amp;'113篩選'!$B35&amp;CHAR(10)&amp;VLOOKUP('113篩選'!$B35,'113篩選'!$B$3:$F$58,2,FALSE)&amp;"年"&amp;VLOOKUP('113篩選'!$B35,'113篩選'!$B$3:$F$58,3,FALSE)&amp;"月"&amp;VLOOKUP('113篩選'!$B35,'113篩選'!$B$3:$F$58,4,FALSE)&amp;"日"&amp;VLOOKUP('113篩選'!$B35,'113篩選'!$B$3:$F$58,5,FALSE)&amp;"時",))</f>
        <v/>
      </c>
    </row>
    <row r="4" spans="1:6" ht="80.45" customHeight="1" x14ac:dyDescent="0.25">
      <c r="A4" s="241" t="str">
        <f>IF(IF('113篩選'!$B6&lt;&gt;"",'113篩選'!$B$1&amp;CHAR(10)&amp;'113篩選'!$B6&amp;CHAR(10)&amp;VLOOKUP('113篩選'!$B6,'113篩選'!$B$3:$F$58,2,FALSE)&amp;"年"&amp;VLOOKUP('113篩選'!$B6,'113篩選'!$B$3:$F$58,3,FALSE)&amp;"月"&amp;VLOOKUP('113篩選'!$B6,'113篩選'!$B$3:$F$58,4,FALSE)&amp;"日"&amp;VLOOKUP('113篩選'!$B6,'113篩選'!$B$3:$F$58,5,FALSE)&amp;"時",)="","",IF('113篩選'!$B6&lt;&gt;"",'113篩選'!$B$1&amp;CHAR(10)&amp;'113篩選'!$B6&amp;CHAR(10)&amp;VLOOKUP('113篩選'!$B6,'113篩選'!$B$3:$F$58,2,FALSE)&amp;"年"&amp;VLOOKUP('113篩選'!$B6,'113篩選'!$B$3:$F$58,3,FALSE)&amp;"月"&amp;VLOOKUP('113篩選'!$B6,'113篩選'!$B$3:$F$58,4,FALSE)&amp;"日"&amp;VLOOKUP('113篩選'!$B6,'113篩選'!$B$3:$F$58,5,FALSE)&amp;"時",))</f>
        <v>太歲燈
劉健清
41年潤5月19日吉時</v>
      </c>
      <c r="B4" s="241" t="str">
        <f>IF(IF('113篩選'!$B12&lt;&gt;"",'113篩選'!$B$1&amp;CHAR(10)&amp;'113篩選'!$B12&amp;CHAR(10)&amp;VLOOKUP('113篩選'!$B12,'113篩選'!$B$3:$F$58,2,FALSE)&amp;"年"&amp;VLOOKUP('113篩選'!$B12,'113篩選'!$B$3:$F$58,3,FALSE)&amp;"月"&amp;VLOOKUP('113篩選'!$B12,'113篩選'!$B$3:$F$58,4,FALSE)&amp;"日"&amp;VLOOKUP('113篩選'!$B12,'113篩選'!$B$3:$F$58,5,FALSE)&amp;"時",)="","",IF('113篩選'!$B12&lt;&gt;"",'113篩選'!$B$1&amp;CHAR(10)&amp;'113篩選'!$B12&amp;CHAR(10)&amp;VLOOKUP('113篩選'!$B12,'113篩選'!$B$3:$F$58,2,FALSE)&amp;"年"&amp;VLOOKUP('113篩選'!$B12,'113篩選'!$B$3:$F$58,3,FALSE)&amp;"月"&amp;VLOOKUP('113篩選'!$B12,'113篩選'!$B$3:$F$58,4,FALSE)&amp;"日"&amp;VLOOKUP('113篩選'!$B12,'113篩選'!$B$3:$F$58,5,FALSE)&amp;"時",))</f>
        <v>太歲燈
陳荐騏
59年2月29日亥時</v>
      </c>
      <c r="C4" s="241" t="str">
        <f>IF(IF('113篩選'!$B18&lt;&gt;"",'113篩選'!$B$1&amp;CHAR(10)&amp;'113篩選'!$B18&amp;CHAR(10)&amp;VLOOKUP('113篩選'!$B18,'113篩選'!$B$3:$F$58,2,FALSE)&amp;"年"&amp;VLOOKUP('113篩選'!$B18,'113篩選'!$B$3:$F$58,3,FALSE)&amp;"月"&amp;VLOOKUP('113篩選'!$B18,'113篩選'!$B$3:$F$58,4,FALSE)&amp;"日"&amp;VLOOKUP('113篩選'!$B18,'113篩選'!$B$3:$F$58,5,FALSE)&amp;"時",)="","",IF('113篩選'!$B18&lt;&gt;"",'113篩選'!$B$1&amp;CHAR(10)&amp;'113篩選'!$B18&amp;CHAR(10)&amp;VLOOKUP('113篩選'!$B18,'113篩選'!$B$3:$F$58,2,FALSE)&amp;"年"&amp;VLOOKUP('113篩選'!$B18,'113篩選'!$B$3:$F$58,3,FALSE)&amp;"月"&amp;VLOOKUP('113篩選'!$B18,'113篩選'!$B$3:$F$58,4,FALSE)&amp;"日"&amp;VLOOKUP('113篩選'!$B18,'113篩選'!$B$3:$F$58,5,FALSE)&amp;"時",))</f>
        <v>太歲燈
謝耀鈺
38年10月2日丑時</v>
      </c>
      <c r="D4" s="241" t="str">
        <f>IF(IF('113篩選'!$B24&lt;&gt;"",'113篩選'!$B$1&amp;CHAR(10)&amp;'113篩選'!$B24&amp;CHAR(10)&amp;VLOOKUP('113篩選'!$B24,'113篩選'!$B$3:$F$58,2,FALSE)&amp;"年"&amp;VLOOKUP('113篩選'!$B24,'113篩選'!$B$3:$F$58,3,FALSE)&amp;"月"&amp;VLOOKUP('113篩選'!$B24,'113篩選'!$B$3:$F$58,4,FALSE)&amp;"日"&amp;VLOOKUP('113篩選'!$B24,'113篩選'!$B$3:$F$58,5,FALSE)&amp;"時",)="","",IF('113篩選'!$B24&lt;&gt;"",'113篩選'!$B$1&amp;CHAR(10)&amp;'113篩選'!$B24&amp;CHAR(10)&amp;VLOOKUP('113篩選'!$B24,'113篩選'!$B$3:$F$58,2,FALSE)&amp;"年"&amp;VLOOKUP('113篩選'!$B24,'113篩選'!$B$3:$F$58,3,FALSE)&amp;"月"&amp;VLOOKUP('113篩選'!$B24,'113篩選'!$B$3:$F$58,4,FALSE)&amp;"日"&amp;VLOOKUP('113篩選'!$B24,'113篩選'!$B$3:$F$58,5,FALSE)&amp;"時",))</f>
        <v/>
      </c>
      <c r="E4" s="241" t="str">
        <f>IF(IF('113篩選'!$B30&lt;&gt;"",'113篩選'!$B$1&amp;CHAR(10)&amp;'113篩選'!$B30&amp;CHAR(10)&amp;VLOOKUP('113篩選'!$B30,'113篩選'!$B$3:$F$58,2,FALSE)&amp;"年"&amp;VLOOKUP('113篩選'!$B30,'113篩選'!$B$3:$F$58,3,FALSE)&amp;"月"&amp;VLOOKUP('113篩選'!$B30,'113篩選'!$B$3:$F$58,4,FALSE)&amp;"日"&amp;VLOOKUP('113篩選'!$B30,'113篩選'!$B$3:$F$58,5,FALSE)&amp;"時",)="","",IF('113篩選'!$B30&lt;&gt;"",'113篩選'!$B$1&amp;CHAR(10)&amp;'113篩選'!$B30&amp;CHAR(10)&amp;VLOOKUP('113篩選'!$B30,'113篩選'!$B$3:$F$58,2,FALSE)&amp;"年"&amp;VLOOKUP('113篩選'!$B30,'113篩選'!$B$3:$F$58,3,FALSE)&amp;"月"&amp;VLOOKUP('113篩選'!$B30,'113篩選'!$B$3:$F$58,4,FALSE)&amp;"日"&amp;VLOOKUP('113篩選'!$B30,'113篩選'!$B$3:$F$58,5,FALSE)&amp;"時",))</f>
        <v/>
      </c>
      <c r="F4" s="241" t="str">
        <f>IF(IF('113篩選'!$B36&lt;&gt;"",'113篩選'!$B$1&amp;CHAR(10)&amp;'113篩選'!$B36&amp;CHAR(10)&amp;VLOOKUP('113篩選'!$B36,'113篩選'!$B$3:$F$58,2,FALSE)&amp;"年"&amp;VLOOKUP('113篩選'!$B36,'113篩選'!$B$3:$F$58,3,FALSE)&amp;"月"&amp;VLOOKUP('113篩選'!$B36,'113篩選'!$B$3:$F$58,4,FALSE)&amp;"日"&amp;VLOOKUP('113篩選'!$B36,'113篩選'!$B$3:$F$58,5,FALSE)&amp;"時",)="","",IF('113篩選'!$B36&lt;&gt;"",'113篩選'!$B$1&amp;CHAR(10)&amp;'113篩選'!$B36&amp;CHAR(10)&amp;VLOOKUP('113篩選'!$B36,'113篩選'!$B$3:$F$58,2,FALSE)&amp;"年"&amp;VLOOKUP('113篩選'!$B36,'113篩選'!$B$3:$F$58,3,FALSE)&amp;"月"&amp;VLOOKUP('113篩選'!$B36,'113篩選'!$B$3:$F$58,4,FALSE)&amp;"日"&amp;VLOOKUP('113篩選'!$B36,'113篩選'!$B$3:$F$58,5,FALSE)&amp;"時",))</f>
        <v/>
      </c>
    </row>
    <row r="5" spans="1:6" ht="80.45" customHeight="1" x14ac:dyDescent="0.25">
      <c r="A5" s="241" t="str">
        <f>IF(IF('113篩選'!$B7&lt;&gt;"",'113篩選'!$B$1&amp;CHAR(10)&amp;'113篩選'!$B7&amp;CHAR(10)&amp;VLOOKUP('113篩選'!$B7,'113篩選'!$B$3:$F$58,2,FALSE)&amp;"年"&amp;VLOOKUP('113篩選'!$B7,'113篩選'!$B$3:$F$58,3,FALSE)&amp;"月"&amp;VLOOKUP('113篩選'!$B7,'113篩選'!$B$3:$F$58,4,FALSE)&amp;"日"&amp;VLOOKUP('113篩選'!$B7,'113篩選'!$B$3:$F$58,5,FALSE)&amp;"時",)="","",IF('113篩選'!$B7&lt;&gt;"",'113篩選'!$B$1&amp;CHAR(10)&amp;'113篩選'!$B7&amp;CHAR(10)&amp;VLOOKUP('113篩選'!$B7,'113篩選'!$B$3:$F$58,2,FALSE)&amp;"年"&amp;VLOOKUP('113篩選'!$B7,'113篩選'!$B$3:$F$58,3,FALSE)&amp;"月"&amp;VLOOKUP('113篩選'!$B7,'113篩選'!$B$3:$F$58,4,FALSE)&amp;"日"&amp;VLOOKUP('113篩選'!$B7,'113篩選'!$B$3:$F$58,5,FALSE)&amp;"時",))</f>
        <v>太歲燈
楊建雄
47年5月9日吉時</v>
      </c>
      <c r="B5" s="241" t="str">
        <f>IF(IF('113篩選'!$B13&lt;&gt;"",'113篩選'!$B$1&amp;CHAR(10)&amp;'113篩選'!$B13&amp;CHAR(10)&amp;VLOOKUP('113篩選'!$B13,'113篩選'!$B$3:$F$58,2,FALSE)&amp;"年"&amp;VLOOKUP('113篩選'!$B13,'113篩選'!$B$3:$F$58,3,FALSE)&amp;"月"&amp;VLOOKUP('113篩選'!$B13,'113篩選'!$B$3:$F$58,4,FALSE)&amp;"日"&amp;VLOOKUP('113篩選'!$B13,'113篩選'!$B$3:$F$58,5,FALSE)&amp;"時",)="","",IF('113篩選'!$B13&lt;&gt;"",'113篩選'!$B$1&amp;CHAR(10)&amp;'113篩選'!$B13&amp;CHAR(10)&amp;VLOOKUP('113篩選'!$B13,'113篩選'!$B$3:$F$58,2,FALSE)&amp;"年"&amp;VLOOKUP('113篩選'!$B13,'113篩選'!$B$3:$F$58,3,FALSE)&amp;"月"&amp;VLOOKUP('113篩選'!$B13,'113篩選'!$B$3:$F$58,4,FALSE)&amp;"日"&amp;VLOOKUP('113篩選'!$B13,'113篩選'!$B$3:$F$58,5,FALSE)&amp;"時",))</f>
        <v>太歲燈
劉羿廷
41年11月12日吉時</v>
      </c>
      <c r="C5" s="241" t="str">
        <f>IF(IF('113篩選'!$B19&lt;&gt;"",'113篩選'!$B$1&amp;CHAR(10)&amp;'113篩選'!$B19&amp;CHAR(10)&amp;VLOOKUP('113篩選'!$B19,'113篩選'!$B$3:$F$58,2,FALSE)&amp;"年"&amp;VLOOKUP('113篩選'!$B19,'113篩選'!$B$3:$F$58,3,FALSE)&amp;"月"&amp;VLOOKUP('113篩選'!$B19,'113篩選'!$B$3:$F$58,4,FALSE)&amp;"日"&amp;VLOOKUP('113篩選'!$B19,'113篩選'!$B$3:$F$58,5,FALSE)&amp;"時",)="","",IF('113篩選'!$B19&lt;&gt;"",'113篩選'!$B$1&amp;CHAR(10)&amp;'113篩選'!$B19&amp;CHAR(10)&amp;VLOOKUP('113篩選'!$B19,'113篩選'!$B$3:$F$58,2,FALSE)&amp;"年"&amp;VLOOKUP('113篩選'!$B19,'113篩選'!$B$3:$F$58,3,FALSE)&amp;"月"&amp;VLOOKUP('113篩選'!$B19,'113篩選'!$B$3:$F$58,4,FALSE)&amp;"日"&amp;VLOOKUP('113篩選'!$B19,'113篩選'!$B$3:$F$58,5,FALSE)&amp;"時",))</f>
        <v>太歲燈
黃偉翔
74年3月10日吉時</v>
      </c>
      <c r="D5" s="241" t="str">
        <f>IF(IF('113篩選'!$B25&lt;&gt;"",'113篩選'!$B$1&amp;CHAR(10)&amp;'113篩選'!$B25&amp;CHAR(10)&amp;VLOOKUP('113篩選'!$B25,'113篩選'!$B$3:$F$58,2,FALSE)&amp;"年"&amp;VLOOKUP('113篩選'!$B25,'113篩選'!$B$3:$F$58,3,FALSE)&amp;"月"&amp;VLOOKUP('113篩選'!$B25,'113篩選'!$B$3:$F$58,4,FALSE)&amp;"日"&amp;VLOOKUP('113篩選'!$B25,'113篩選'!$B$3:$F$58,5,FALSE)&amp;"時",)="","",IF('113篩選'!$B25&lt;&gt;"",'113篩選'!$B$1&amp;CHAR(10)&amp;'113篩選'!$B25&amp;CHAR(10)&amp;VLOOKUP('113篩選'!$B25,'113篩選'!$B$3:$F$58,2,FALSE)&amp;"年"&amp;VLOOKUP('113篩選'!$B25,'113篩選'!$B$3:$F$58,3,FALSE)&amp;"月"&amp;VLOOKUP('113篩選'!$B25,'113篩選'!$B$3:$F$58,4,FALSE)&amp;"日"&amp;VLOOKUP('113篩選'!$B25,'113篩選'!$B$3:$F$58,5,FALSE)&amp;"時",))</f>
        <v/>
      </c>
      <c r="E5" s="241" t="str">
        <f>IF(IF('113篩選'!$B31&lt;&gt;"",'113篩選'!$B$1&amp;CHAR(10)&amp;'113篩選'!$B31&amp;CHAR(10)&amp;VLOOKUP('113篩選'!$B31,'113篩選'!$B$3:$F$58,2,FALSE)&amp;"年"&amp;VLOOKUP('113篩選'!$B31,'113篩選'!$B$3:$F$58,3,FALSE)&amp;"月"&amp;VLOOKUP('113篩選'!$B31,'113篩選'!$B$3:$F$58,4,FALSE)&amp;"日"&amp;VLOOKUP('113篩選'!$B31,'113篩選'!$B$3:$F$58,5,FALSE)&amp;"時",)="","",IF('113篩選'!$B31&lt;&gt;"",'113篩選'!$B$1&amp;CHAR(10)&amp;'113篩選'!$B31&amp;CHAR(10)&amp;VLOOKUP('113篩選'!$B31,'113篩選'!$B$3:$F$58,2,FALSE)&amp;"年"&amp;VLOOKUP('113篩選'!$B31,'113篩選'!$B$3:$F$58,3,FALSE)&amp;"月"&amp;VLOOKUP('113篩選'!$B31,'113篩選'!$B$3:$F$58,4,FALSE)&amp;"日"&amp;VLOOKUP('113篩選'!$B31,'113篩選'!$B$3:$F$58,5,FALSE)&amp;"時",))</f>
        <v/>
      </c>
      <c r="F5" s="241" t="str">
        <f>IF(IF('113篩選'!$B37&lt;&gt;"",'113篩選'!$B$1&amp;CHAR(10)&amp;'113篩選'!$B37&amp;CHAR(10)&amp;VLOOKUP('113篩選'!$B37,'113篩選'!$B$3:$F$58,2,FALSE)&amp;"年"&amp;VLOOKUP('113篩選'!$B37,'113篩選'!$B$3:$F$58,3,FALSE)&amp;"月"&amp;VLOOKUP('113篩選'!$B37,'113篩選'!$B$3:$F$58,4,FALSE)&amp;"日"&amp;VLOOKUP('113篩選'!$B37,'113篩選'!$B$3:$F$58,5,FALSE)&amp;"時",)="","",IF('113篩選'!$B37&lt;&gt;"",'113篩選'!$B$1&amp;CHAR(10)&amp;'113篩選'!$B37&amp;CHAR(10)&amp;VLOOKUP('113篩選'!$B37,'113篩選'!$B$3:$F$58,2,FALSE)&amp;"年"&amp;VLOOKUP('113篩選'!$B37,'113篩選'!$B$3:$F$58,3,FALSE)&amp;"月"&amp;VLOOKUP('113篩選'!$B37,'113篩選'!$B$3:$F$58,4,FALSE)&amp;"日"&amp;VLOOKUP('113篩選'!$B37,'113篩選'!$B$3:$F$58,5,FALSE)&amp;"時",))</f>
        <v/>
      </c>
    </row>
    <row r="6" spans="1:6" ht="80.45" customHeight="1" x14ac:dyDescent="0.25">
      <c r="A6" s="241" t="str">
        <f>IF(IF('113篩選'!$B8&lt;&gt;"",'113篩選'!$B$1&amp;CHAR(10)&amp;'113篩選'!$B8&amp;CHAR(10)&amp;VLOOKUP('113篩選'!$B8,'113篩選'!$B$3:$F$58,2,FALSE)&amp;"年"&amp;VLOOKUP('113篩選'!$B8,'113篩選'!$B$3:$F$58,3,FALSE)&amp;"月"&amp;VLOOKUP('113篩選'!$B8,'113篩選'!$B$3:$F$58,4,FALSE)&amp;"日"&amp;VLOOKUP('113篩選'!$B8,'113篩選'!$B$3:$F$58,5,FALSE)&amp;"時",)="","",IF('113篩選'!$B8&lt;&gt;"",'113篩選'!$B$1&amp;CHAR(10)&amp;'113篩選'!$B8&amp;CHAR(10)&amp;VLOOKUP('113篩選'!$B8,'113篩選'!$B$3:$F$58,2,FALSE)&amp;"年"&amp;VLOOKUP('113篩選'!$B8,'113篩選'!$B$3:$F$58,3,FALSE)&amp;"月"&amp;VLOOKUP('113篩選'!$B8,'113篩選'!$B$3:$F$58,4,FALSE)&amp;"日"&amp;VLOOKUP('113篩選'!$B8,'113篩選'!$B$3:$F$58,5,FALSE)&amp;"時",))</f>
        <v>太歲燈
陳香君
59年2月7日吉時</v>
      </c>
      <c r="B6" s="241" t="str">
        <f>IF(IF('113篩選'!$B14&lt;&gt;"",'113篩選'!$B$1&amp;CHAR(10)&amp;'113篩選'!$B14&amp;CHAR(10)&amp;VLOOKUP('113篩選'!$B14,'113篩選'!$B$3:$F$58,2,FALSE)&amp;"年"&amp;VLOOKUP('113篩選'!$B14,'113篩選'!$B$3:$F$58,3,FALSE)&amp;"月"&amp;VLOOKUP('113篩選'!$B14,'113篩選'!$B$3:$F$58,4,FALSE)&amp;"日"&amp;VLOOKUP('113篩選'!$B14,'113篩選'!$B$3:$F$58,5,FALSE)&amp;"時",)="","",IF('113篩選'!$B14&lt;&gt;"",'113篩選'!$B$1&amp;CHAR(10)&amp;'113篩選'!$B14&amp;CHAR(10)&amp;VLOOKUP('113篩選'!$B14,'113篩選'!$B$3:$F$58,2,FALSE)&amp;"年"&amp;VLOOKUP('113篩選'!$B14,'113篩選'!$B$3:$F$58,3,FALSE)&amp;"月"&amp;VLOOKUP('113篩選'!$B14,'113篩選'!$B$3:$F$58,4,FALSE)&amp;"日"&amp;VLOOKUP('113篩選'!$B14,'113篩選'!$B$3:$F$58,5,FALSE)&amp;"時",))</f>
        <v>太歲燈
陳偉偉
83年3月9日申時</v>
      </c>
      <c r="C6" s="241" t="str">
        <f>IF(IF('113篩選'!$B20&lt;&gt;"",'113篩選'!$B$1&amp;CHAR(10)&amp;'113篩選'!$B20&amp;CHAR(10)&amp;VLOOKUP('113篩選'!$B20,'113篩選'!$B$3:$F$58,2,FALSE)&amp;"年"&amp;VLOOKUP('113篩選'!$B20,'113篩選'!$B$3:$F$58,3,FALSE)&amp;"月"&amp;VLOOKUP('113篩選'!$B20,'113篩選'!$B$3:$F$58,4,FALSE)&amp;"日"&amp;VLOOKUP('113篩選'!$B20,'113篩選'!$B$3:$F$58,5,FALSE)&amp;"時",)="","",IF('113篩選'!$B20&lt;&gt;"",'113篩選'!$B$1&amp;CHAR(10)&amp;'113篩選'!$B20&amp;CHAR(10)&amp;VLOOKUP('113篩選'!$B20,'113篩選'!$B$3:$F$58,2,FALSE)&amp;"年"&amp;VLOOKUP('113篩選'!$B20,'113篩選'!$B$3:$F$58,3,FALSE)&amp;"月"&amp;VLOOKUP('113篩選'!$B20,'113篩選'!$B$3:$F$58,4,FALSE)&amp;"日"&amp;VLOOKUP('113篩選'!$B20,'113篩選'!$B$3:$F$58,5,FALSE)&amp;"時",))</f>
        <v>太歲燈
黃琇玲
65年6月30日吉時</v>
      </c>
      <c r="D6" s="241" t="str">
        <f>IF(IF('113篩選'!$B26&lt;&gt;"",'113篩選'!$B$1&amp;CHAR(10)&amp;'113篩選'!$B26&amp;CHAR(10)&amp;VLOOKUP('113篩選'!$B26,'113篩選'!$B$3:$F$58,2,FALSE)&amp;"年"&amp;VLOOKUP('113篩選'!$B26,'113篩選'!$B$3:$F$58,3,FALSE)&amp;"月"&amp;VLOOKUP('113篩選'!$B26,'113篩選'!$B$3:$F$58,4,FALSE)&amp;"日"&amp;VLOOKUP('113篩選'!$B26,'113篩選'!$B$3:$F$58,5,FALSE)&amp;"時",)="","",IF('113篩選'!$B26&lt;&gt;"",'113篩選'!$B$1&amp;CHAR(10)&amp;'113篩選'!$B26&amp;CHAR(10)&amp;VLOOKUP('113篩選'!$B26,'113篩選'!$B$3:$F$58,2,FALSE)&amp;"年"&amp;VLOOKUP('113篩選'!$B26,'113篩選'!$B$3:$F$58,3,FALSE)&amp;"月"&amp;VLOOKUP('113篩選'!$B26,'113篩選'!$B$3:$F$58,4,FALSE)&amp;"日"&amp;VLOOKUP('113篩選'!$B26,'113篩選'!$B$3:$F$58,5,FALSE)&amp;"時",))</f>
        <v/>
      </c>
      <c r="E6" s="241" t="str">
        <f>IF(IF('113篩選'!$B32&lt;&gt;"",'113篩選'!$B$1&amp;CHAR(10)&amp;'113篩選'!$B32&amp;CHAR(10)&amp;VLOOKUP('113篩選'!$B32,'113篩選'!$B$3:$F$58,2,FALSE)&amp;"年"&amp;VLOOKUP('113篩選'!$B32,'113篩選'!$B$3:$F$58,3,FALSE)&amp;"月"&amp;VLOOKUP('113篩選'!$B32,'113篩選'!$B$3:$F$58,4,FALSE)&amp;"日"&amp;VLOOKUP('113篩選'!$B32,'113篩選'!$B$3:$F$58,5,FALSE)&amp;"時",)="","",IF('113篩選'!$B32&lt;&gt;"",'113篩選'!$B$1&amp;CHAR(10)&amp;'113篩選'!$B32&amp;CHAR(10)&amp;VLOOKUP('113篩選'!$B32,'113篩選'!$B$3:$F$58,2,FALSE)&amp;"年"&amp;VLOOKUP('113篩選'!$B32,'113篩選'!$B$3:$F$58,3,FALSE)&amp;"月"&amp;VLOOKUP('113篩選'!$B32,'113篩選'!$B$3:$F$58,4,FALSE)&amp;"日"&amp;VLOOKUP('113篩選'!$B32,'113篩選'!$B$3:$F$58,5,FALSE)&amp;"時",))</f>
        <v/>
      </c>
      <c r="F6" s="241" t="str">
        <f>IF(IF('113篩選'!$B38&lt;&gt;"",'113篩選'!$B$1&amp;CHAR(10)&amp;'113篩選'!$B38&amp;CHAR(10)&amp;VLOOKUP('113篩選'!$B38,'113篩選'!$B$3:$F$58,2,FALSE)&amp;"年"&amp;VLOOKUP('113篩選'!$B38,'113篩選'!$B$3:$F$58,3,FALSE)&amp;"月"&amp;VLOOKUP('113篩選'!$B38,'113篩選'!$B$3:$F$58,4,FALSE)&amp;"日"&amp;VLOOKUP('113篩選'!$B38,'113篩選'!$B$3:$F$58,5,FALSE)&amp;"時",)="","",IF('113篩選'!$B38&lt;&gt;"",'113篩選'!$B$1&amp;CHAR(10)&amp;'113篩選'!$B38&amp;CHAR(10)&amp;VLOOKUP('113篩選'!$B38,'113篩選'!$B$3:$F$58,2,FALSE)&amp;"年"&amp;VLOOKUP('113篩選'!$B38,'113篩選'!$B$3:$F$58,3,FALSE)&amp;"月"&amp;VLOOKUP('113篩選'!$B38,'113篩選'!$B$3:$F$58,4,FALSE)&amp;"日"&amp;VLOOKUP('113篩選'!$B38,'113篩選'!$B$3:$F$58,5,FALSE)&amp;"時",))</f>
        <v/>
      </c>
    </row>
    <row r="7" spans="1:6" ht="80.45" customHeight="1" x14ac:dyDescent="0.25">
      <c r="A7" s="241" t="str">
        <f>IF(IF('113篩選'!$H3&lt;&gt;"",'113篩選'!$H$1&amp;CHAR(10)&amp;'113篩選'!$H3&amp;CHAR(10)&amp;VLOOKUP('113篩選'!$H3,'113篩選'!$H$3:$L$58,2,FALSE)&amp;"年"&amp;VLOOKUP('113篩選'!$H3,'113篩選'!$H$3:$L$58,3,FALSE)&amp;"月"&amp;VLOOKUP('113篩選'!$H3,'113篩選'!$H$3:$L$58,4,FALSE)&amp;"日"&amp;VLOOKUP('113篩選'!$H3,'113篩選'!$H$3:$L$58,5,FALSE)&amp;"時",)="","",IF('113篩選'!$H3&lt;&gt;"",'113篩選'!$H$1&amp;CHAR(10)&amp;'113篩選'!$H3&amp;CHAR(10)&amp;VLOOKUP('113篩選'!$H3,'113篩選'!$H$3:$L$58,2,FALSE)&amp;"年"&amp;VLOOKUP('113篩選'!$H3,'113篩選'!$H$3:$L$58,3,FALSE)&amp;"月"&amp;VLOOKUP('113篩選'!$H3,'113篩選'!$H$3:$L$58,4,FALSE)&amp;"日"&amp;VLOOKUP('113篩選'!$H3,'113篩選'!$H$3:$L$58,5,FALSE)&amp;"時",))</f>
        <v>光明燈
陳硯農
73年11月29日亥時</v>
      </c>
      <c r="B7" s="241" t="str">
        <f>IF(IF('113篩選'!$H9&lt;&gt;"",'113篩選'!$H$1&amp;CHAR(10)&amp;'113篩選'!$H9&amp;CHAR(10)&amp;VLOOKUP('113篩選'!$H9,'113篩選'!$H$3:$L$58,2,FALSE)&amp;"年"&amp;VLOOKUP('113篩選'!$H9,'113篩選'!$H$3:$L$58,3,FALSE)&amp;"月"&amp;VLOOKUP('113篩選'!$H9,'113篩選'!$H$3:$L$58,4,FALSE)&amp;"日"&amp;VLOOKUP('113篩選'!$H9,'113篩選'!$H$3:$L$58,5,FALSE)&amp;"時",)="","",IF('113篩選'!$H9&lt;&gt;"",'113篩選'!$H$1&amp;CHAR(10)&amp;'113篩選'!$H9&amp;CHAR(10)&amp;VLOOKUP('113篩選'!$H9,'113篩選'!$H$3:$L$58,2,FALSE)&amp;"年"&amp;VLOOKUP('113篩選'!$H9,'113篩選'!$H$3:$L$58,3,FALSE)&amp;"月"&amp;VLOOKUP('113篩選'!$H9,'113篩選'!$H$3:$L$58,4,FALSE)&amp;"日"&amp;VLOOKUP('113篩選'!$H9,'113篩選'!$H$3:$L$58,5,FALSE)&amp;"時",))</f>
        <v>光明燈
呂美呤
54年7月13日卯時</v>
      </c>
      <c r="C7" s="241" t="str">
        <f>IF(IF('113篩選'!$H15&lt;&gt;"",'113篩選'!$H$1&amp;CHAR(10)&amp;'113篩選'!$H15&amp;CHAR(10)&amp;VLOOKUP('113篩選'!$H15,'113篩選'!$H$3:$L$58,2,FALSE)&amp;"年"&amp;VLOOKUP('113篩選'!$H15,'113篩選'!$H$3:$L$58,3,FALSE)&amp;"月"&amp;VLOOKUP('113篩選'!$H15,'113篩選'!$H$3:$L$58,4,FALSE)&amp;"日"&amp;VLOOKUP('113篩選'!$H15,'113篩選'!$H$3:$L$58,5,FALSE)&amp;"時",)="","",IF('113篩選'!$H15&lt;&gt;"",'113篩選'!$H$1&amp;CHAR(10)&amp;'113篩選'!$H15&amp;CHAR(10)&amp;VLOOKUP('113篩選'!$H15,'113篩選'!$H$3:$L$58,2,FALSE)&amp;"年"&amp;VLOOKUP('113篩選'!$H15,'113篩選'!$H$3:$L$58,3,FALSE)&amp;"月"&amp;VLOOKUP('113篩選'!$H15,'113篩選'!$H$3:$L$58,4,FALSE)&amp;"日"&amp;VLOOKUP('113篩選'!$H15,'113篩選'!$H$3:$L$58,5,FALSE)&amp;"時",))</f>
        <v>光明燈
莊芷寧
87年潤5月7日丑時</v>
      </c>
      <c r="D7" s="241" t="str">
        <f>IF(IF('113篩選'!$H21&lt;&gt;"",'113篩選'!$H$1&amp;CHAR(10)&amp;'113篩選'!$H21&amp;CHAR(10)&amp;VLOOKUP('113篩選'!$H21,'113篩選'!$H$3:$L$58,2,FALSE)&amp;"年"&amp;VLOOKUP('113篩選'!$H21,'113篩選'!$H$3:$L$58,3,FALSE)&amp;"月"&amp;VLOOKUP('113篩選'!$H21,'113篩選'!$H$3:$L$58,4,FALSE)&amp;"日"&amp;VLOOKUP('113篩選'!$H21,'113篩選'!$H$3:$L$58,5,FALSE)&amp;"時",)="","",IF('113篩選'!$H21&lt;&gt;"",'113篩選'!$H$1&amp;CHAR(10)&amp;'113篩選'!$H21&amp;CHAR(10)&amp;VLOOKUP('113篩選'!$H21,'113篩選'!$H$3:$L$58,2,FALSE)&amp;"年"&amp;VLOOKUP('113篩選'!$H21,'113篩選'!$H$3:$L$58,3,FALSE)&amp;"月"&amp;VLOOKUP('113篩選'!$H21,'113篩選'!$H$3:$L$58,4,FALSE)&amp;"日"&amp;VLOOKUP('113篩選'!$H21,'113篩選'!$H$3:$L$58,5,FALSE)&amp;"時",))</f>
        <v>光明燈
呂夏牡丹
20年5月18日吉時</v>
      </c>
      <c r="E7" s="241" t="str">
        <f>IF(IF('113篩選'!$H27&lt;&gt;"",'113篩選'!$H$1&amp;CHAR(10)&amp;'113篩選'!$H27&amp;CHAR(10)&amp;VLOOKUP('113篩選'!$H27,'113篩選'!$H$3:$L$58,2,FALSE)&amp;"年"&amp;VLOOKUP('113篩選'!$H27,'113篩選'!$H$3:$L$58,3,FALSE)&amp;"月"&amp;VLOOKUP('113篩選'!$H27,'113篩選'!$H$3:$L$58,4,FALSE)&amp;"日"&amp;VLOOKUP('113篩選'!$H27,'113篩選'!$H$3:$L$58,5,FALSE)&amp;"時",)="","",IF('113篩選'!$H27&lt;&gt;"",'113篩選'!$H$1&amp;CHAR(10)&amp;'113篩選'!$H27&amp;CHAR(10)&amp;VLOOKUP('113篩選'!$H27,'113篩選'!$H$3:$L$58,2,FALSE)&amp;"年"&amp;VLOOKUP('113篩選'!$H27,'113篩選'!$H$3:$L$58,3,FALSE)&amp;"月"&amp;VLOOKUP('113篩選'!$H27,'113篩選'!$H$3:$L$58,4,FALSE)&amp;"日"&amp;VLOOKUP('113篩選'!$H27,'113篩選'!$H$3:$L$58,5,FALSE)&amp;"時",))</f>
        <v>光明燈
劉羿廷
41年11月12日吉時</v>
      </c>
      <c r="F7" s="241" t="str">
        <f>IF(IF('113篩選'!$H33&lt;&gt;"",'113篩選'!$H$1&amp;CHAR(10)&amp;'113篩選'!$H33&amp;CHAR(10)&amp;VLOOKUP('113篩選'!$H33,'113篩選'!$H$3:$L$58,2,FALSE)&amp;"年"&amp;VLOOKUP('113篩選'!$H33,'113篩選'!$H$3:$L$58,3,FALSE)&amp;"月"&amp;VLOOKUP('113篩選'!$H33,'113篩選'!$H$3:$L$58,4,FALSE)&amp;"日"&amp;VLOOKUP('113篩選'!$H33,'113篩選'!$H$3:$L$58,5,FALSE)&amp;"時",)="","",IF('113篩選'!$H33&lt;&gt;"",'113篩選'!$H$1&amp;CHAR(10)&amp;'113篩選'!$H33&amp;CHAR(10)&amp;VLOOKUP('113篩選'!$H33,'113篩選'!$H$3:$L$58,2,FALSE)&amp;"年"&amp;VLOOKUP('113篩選'!$H33,'113篩選'!$H$3:$L$58,3,FALSE)&amp;"月"&amp;VLOOKUP('113篩選'!$H33,'113篩選'!$H$3:$L$58,4,FALSE)&amp;"日"&amp;VLOOKUP('113篩選'!$H33,'113篩選'!$H$3:$L$58,5,FALSE)&amp;"時",))</f>
        <v>光明燈
黃晟
81年0月0日0時</v>
      </c>
    </row>
    <row r="8" spans="1:6" ht="80.45" customHeight="1" x14ac:dyDescent="0.25">
      <c r="A8" s="241" t="str">
        <f>IF(IF('113篩選'!$H4&lt;&gt;"",'113篩選'!$H$1&amp;CHAR(10)&amp;'113篩選'!$H4&amp;CHAR(10)&amp;VLOOKUP('113篩選'!$H4,'113篩選'!$H$3:$L$58,2,FALSE)&amp;"年"&amp;VLOOKUP('113篩選'!$H4,'113篩選'!$H$3:$L$58,3,FALSE)&amp;"月"&amp;VLOOKUP('113篩選'!$H4,'113篩選'!$H$3:$L$58,4,FALSE)&amp;"日"&amp;VLOOKUP('113篩選'!$H4,'113篩選'!$H$3:$L$58,5,FALSE)&amp;"時",)="","",IF('113篩選'!$H4&lt;&gt;"",'113篩選'!$H$1&amp;CHAR(10)&amp;'113篩選'!$H4&amp;CHAR(10)&amp;VLOOKUP('113篩選'!$H4,'113篩選'!$H$3:$L$58,2,FALSE)&amp;"年"&amp;VLOOKUP('113篩選'!$H4,'113篩選'!$H$3:$L$58,3,FALSE)&amp;"月"&amp;VLOOKUP('113篩選'!$H4,'113篩選'!$H$3:$L$58,4,FALSE)&amp;"日"&amp;VLOOKUP('113篩選'!$H4,'113篩選'!$H$3:$L$58,5,FALSE)&amp;"時",))</f>
        <v>光明燈
羅仕竣
76年11月26日吉時</v>
      </c>
      <c r="B8" s="241" t="str">
        <f>IF(IF('113篩選'!$H10&lt;&gt;"",'113篩選'!$H$1&amp;CHAR(10)&amp;'113篩選'!$H10&amp;CHAR(10)&amp;VLOOKUP('113篩選'!$H10,'113篩選'!$H$3:$L$58,2,FALSE)&amp;"年"&amp;VLOOKUP('113篩選'!$H10,'113篩選'!$H$3:$L$58,3,FALSE)&amp;"月"&amp;VLOOKUP('113篩選'!$H10,'113篩選'!$H$3:$L$58,4,FALSE)&amp;"日"&amp;VLOOKUP('113篩選'!$H10,'113篩選'!$H$3:$L$58,5,FALSE)&amp;"時",)="","",IF('113篩選'!$H10&lt;&gt;"",'113篩選'!$H$1&amp;CHAR(10)&amp;'113篩選'!$H10&amp;CHAR(10)&amp;VLOOKUP('113篩選'!$H10,'113篩選'!$H$3:$L$58,2,FALSE)&amp;"年"&amp;VLOOKUP('113篩選'!$H10,'113篩選'!$H$3:$L$58,3,FALSE)&amp;"月"&amp;VLOOKUP('113篩選'!$H10,'113篩選'!$H$3:$L$58,4,FALSE)&amp;"日"&amp;VLOOKUP('113篩選'!$H10,'113篩選'!$H$3:$L$58,5,FALSE)&amp;"時",))</f>
        <v>光明燈
楊秀貞
54年10月20日吉時</v>
      </c>
      <c r="C8" s="241" t="str">
        <f>IF(IF('113篩選'!$H16&lt;&gt;"",'113篩選'!$H$1&amp;CHAR(10)&amp;'113篩選'!$H16&amp;CHAR(10)&amp;VLOOKUP('113篩選'!$H16,'113篩選'!$H$3:$L$58,2,FALSE)&amp;"年"&amp;VLOOKUP('113篩選'!$H16,'113篩選'!$H$3:$L$58,3,FALSE)&amp;"月"&amp;VLOOKUP('113篩選'!$H16,'113篩選'!$H$3:$L$58,4,FALSE)&amp;"日"&amp;VLOOKUP('113篩選'!$H16,'113篩選'!$H$3:$L$58,5,FALSE)&amp;"時",)="","",IF('113篩選'!$H16&lt;&gt;"",'113篩選'!$H$1&amp;CHAR(10)&amp;'113篩選'!$H16&amp;CHAR(10)&amp;VLOOKUP('113篩選'!$H16,'113篩選'!$H$3:$L$58,2,FALSE)&amp;"年"&amp;VLOOKUP('113篩選'!$H16,'113篩選'!$H$3:$L$58,3,FALSE)&amp;"月"&amp;VLOOKUP('113篩選'!$H16,'113篩選'!$H$3:$L$58,4,FALSE)&amp;"日"&amp;VLOOKUP('113篩選'!$H16,'113篩選'!$H$3:$L$58,5,FALSE)&amp;"時",))</f>
        <v>光明燈
莊仁傑
88年5月19日亥時</v>
      </c>
      <c r="D8" s="241" t="str">
        <f>IF(IF('113篩選'!$H22&lt;&gt;"",'113篩選'!$H$1&amp;CHAR(10)&amp;'113篩選'!$H22&amp;CHAR(10)&amp;VLOOKUP('113篩選'!$H22,'113篩選'!$H$3:$L$58,2,FALSE)&amp;"年"&amp;VLOOKUP('113篩選'!$H22,'113篩選'!$H$3:$L$58,3,FALSE)&amp;"月"&amp;VLOOKUP('113篩選'!$H22,'113篩選'!$H$3:$L$58,4,FALSE)&amp;"日"&amp;VLOOKUP('113篩選'!$H22,'113篩選'!$H$3:$L$58,5,FALSE)&amp;"時",)="","",IF('113篩選'!$H22&lt;&gt;"",'113篩選'!$H$1&amp;CHAR(10)&amp;'113篩選'!$H22&amp;CHAR(10)&amp;VLOOKUP('113篩選'!$H22,'113篩選'!$H$3:$L$58,2,FALSE)&amp;"年"&amp;VLOOKUP('113篩選'!$H22,'113篩選'!$H$3:$L$58,3,FALSE)&amp;"月"&amp;VLOOKUP('113篩選'!$H22,'113篩選'!$H$3:$L$58,4,FALSE)&amp;"日"&amp;VLOOKUP('113篩選'!$H22,'113篩選'!$H$3:$L$58,5,FALSE)&amp;"時",))</f>
        <v>光明燈
李彥霖
70年12月17日丑時</v>
      </c>
      <c r="E8" s="241" t="str">
        <f>IF(IF('113篩選'!$H28&lt;&gt;"",'113篩選'!$H$1&amp;CHAR(10)&amp;'113篩選'!$H28&amp;CHAR(10)&amp;VLOOKUP('113篩選'!$H28,'113篩選'!$H$3:$L$58,2,FALSE)&amp;"年"&amp;VLOOKUP('113篩選'!$H28,'113篩選'!$H$3:$L$58,3,FALSE)&amp;"月"&amp;VLOOKUP('113篩選'!$H28,'113篩選'!$H$3:$L$58,4,FALSE)&amp;"日"&amp;VLOOKUP('113篩選'!$H28,'113篩選'!$H$3:$L$58,5,FALSE)&amp;"時",)="","",IF('113篩選'!$H28&lt;&gt;"",'113篩選'!$H$1&amp;CHAR(10)&amp;'113篩選'!$H28&amp;CHAR(10)&amp;VLOOKUP('113篩選'!$H28,'113篩選'!$H$3:$L$58,2,FALSE)&amp;"年"&amp;VLOOKUP('113篩選'!$H28,'113篩選'!$H$3:$L$58,3,FALSE)&amp;"月"&amp;VLOOKUP('113篩選'!$H28,'113篩選'!$H$3:$L$58,4,FALSE)&amp;"日"&amp;VLOOKUP('113篩選'!$H28,'113篩選'!$H$3:$L$58,5,FALSE)&amp;"時",))</f>
        <v>光明燈
陳清源
49年9月9日吉時</v>
      </c>
      <c r="F8" s="241" t="str">
        <f>IF(IF('113篩選'!$H34&lt;&gt;"",'113篩選'!$H$1&amp;CHAR(10)&amp;'113篩選'!$H34&amp;CHAR(10)&amp;VLOOKUP('113篩選'!$H34,'113篩選'!$H$3:$L$58,2,FALSE)&amp;"年"&amp;VLOOKUP('113篩選'!$H34,'113篩選'!$H$3:$L$58,3,FALSE)&amp;"月"&amp;VLOOKUP('113篩選'!$H34,'113篩選'!$H$3:$L$58,4,FALSE)&amp;"日"&amp;VLOOKUP('113篩選'!$H34,'113篩選'!$H$3:$L$58,5,FALSE)&amp;"時",)="","",IF('113篩選'!$H34&lt;&gt;"",'113篩選'!$H$1&amp;CHAR(10)&amp;'113篩選'!$H34&amp;CHAR(10)&amp;VLOOKUP('113篩選'!$H34,'113篩選'!$H$3:$L$58,2,FALSE)&amp;"年"&amp;VLOOKUP('113篩選'!$H34,'113篩選'!$H$3:$L$58,3,FALSE)&amp;"月"&amp;VLOOKUP('113篩選'!$H34,'113篩選'!$H$3:$L$58,4,FALSE)&amp;"日"&amp;VLOOKUP('113篩選'!$H34,'113篩選'!$H$3:$L$58,5,FALSE)&amp;"時",))</f>
        <v>光明燈
高鈺琳
76年0月0日0時</v>
      </c>
    </row>
    <row r="9" spans="1:6" ht="80.45" customHeight="1" x14ac:dyDescent="0.25">
      <c r="A9" s="241" t="str">
        <f>IF(IF('113篩選'!$H5&lt;&gt;"",'113篩選'!$H$1&amp;CHAR(10)&amp;'113篩選'!$H5&amp;CHAR(10)&amp;VLOOKUP('113篩選'!$H5,'113篩選'!$H$3:$L$58,2,FALSE)&amp;"年"&amp;VLOOKUP('113篩選'!$H5,'113篩選'!$H$3:$L$58,3,FALSE)&amp;"月"&amp;VLOOKUP('113篩選'!$H5,'113篩選'!$H$3:$L$58,4,FALSE)&amp;"日"&amp;VLOOKUP('113篩選'!$H5,'113篩選'!$H$3:$L$58,5,FALSE)&amp;"時",)="","",IF('113篩選'!$H5&lt;&gt;"",'113篩選'!$H$1&amp;CHAR(10)&amp;'113篩選'!$H5&amp;CHAR(10)&amp;VLOOKUP('113篩選'!$H5,'113篩選'!$H$3:$L$58,2,FALSE)&amp;"年"&amp;VLOOKUP('113篩選'!$H5,'113篩選'!$H$3:$L$58,3,FALSE)&amp;"月"&amp;VLOOKUP('113篩選'!$H5,'113篩選'!$H$3:$L$58,4,FALSE)&amp;"日"&amp;VLOOKUP('113篩選'!$H5,'113篩選'!$H$3:$L$58,5,FALSE)&amp;"時",))</f>
        <v>光明燈
李金本
39年7月4日丑時</v>
      </c>
      <c r="B9" s="241" t="str">
        <f>IF(IF('113篩選'!$H11&lt;&gt;"",'113篩選'!$H$1&amp;CHAR(10)&amp;'113篩選'!$H11&amp;CHAR(10)&amp;VLOOKUP('113篩選'!$H11,'113篩選'!$H$3:$L$58,2,FALSE)&amp;"年"&amp;VLOOKUP('113篩選'!$H11,'113篩選'!$H$3:$L$58,3,FALSE)&amp;"月"&amp;VLOOKUP('113篩選'!$H11,'113篩選'!$H$3:$L$58,4,FALSE)&amp;"日"&amp;VLOOKUP('113篩選'!$H11,'113篩選'!$H$3:$L$58,5,FALSE)&amp;"時",)="","",IF('113篩選'!$H11&lt;&gt;"",'113篩選'!$H$1&amp;CHAR(10)&amp;'113篩選'!$H11&amp;CHAR(10)&amp;VLOOKUP('113篩選'!$H11,'113篩選'!$H$3:$L$58,2,FALSE)&amp;"年"&amp;VLOOKUP('113篩選'!$H11,'113篩選'!$H$3:$L$58,3,FALSE)&amp;"月"&amp;VLOOKUP('113篩選'!$H11,'113篩選'!$H$3:$L$58,4,FALSE)&amp;"日"&amp;VLOOKUP('113篩選'!$H11,'113篩選'!$H$3:$L$58,5,FALSE)&amp;"時",))</f>
        <v>光明燈
楊胡春
16年6月7日吉時</v>
      </c>
      <c r="C9" s="241" t="str">
        <f>IF(IF('113篩選'!$H17&lt;&gt;"",'113篩選'!$H$1&amp;CHAR(10)&amp;'113篩選'!$H17&amp;CHAR(10)&amp;VLOOKUP('113篩選'!$H17,'113篩選'!$H$3:$L$58,2,FALSE)&amp;"年"&amp;VLOOKUP('113篩選'!$H17,'113篩選'!$H$3:$L$58,3,FALSE)&amp;"月"&amp;VLOOKUP('113篩選'!$H17,'113篩選'!$H$3:$L$58,4,FALSE)&amp;"日"&amp;VLOOKUP('113篩選'!$H17,'113篩選'!$H$3:$L$58,5,FALSE)&amp;"時",)="","",IF('113篩選'!$H17&lt;&gt;"",'113篩選'!$H$1&amp;CHAR(10)&amp;'113篩選'!$H17&amp;CHAR(10)&amp;VLOOKUP('113篩選'!$H17,'113篩選'!$H$3:$L$58,2,FALSE)&amp;"年"&amp;VLOOKUP('113篩選'!$H17,'113篩選'!$H$3:$L$58,3,FALSE)&amp;"月"&amp;VLOOKUP('113篩選'!$H17,'113篩選'!$H$3:$L$58,4,FALSE)&amp;"日"&amp;VLOOKUP('113篩選'!$H17,'113篩選'!$H$3:$L$58,5,FALSE)&amp;"時",))</f>
        <v>光明燈
陳信輝
54年7月5日巳時</v>
      </c>
      <c r="D9" s="241" t="str">
        <f>IF(IF('113篩選'!$H23&lt;&gt;"",'113篩選'!$H$1&amp;CHAR(10)&amp;'113篩選'!$H23&amp;CHAR(10)&amp;VLOOKUP('113篩選'!$H23,'113篩選'!$H$3:$L$58,2,FALSE)&amp;"年"&amp;VLOOKUP('113篩選'!$H23,'113篩選'!$H$3:$L$58,3,FALSE)&amp;"月"&amp;VLOOKUP('113篩選'!$H23,'113篩選'!$H$3:$L$58,4,FALSE)&amp;"日"&amp;VLOOKUP('113篩選'!$H23,'113篩選'!$H$3:$L$58,5,FALSE)&amp;"時",)="","",IF('113篩選'!$H23&lt;&gt;"",'113篩選'!$H$1&amp;CHAR(10)&amp;'113篩選'!$H23&amp;CHAR(10)&amp;VLOOKUP('113篩選'!$H23,'113篩選'!$H$3:$L$58,2,FALSE)&amp;"年"&amp;VLOOKUP('113篩選'!$H23,'113篩選'!$H$3:$L$58,3,FALSE)&amp;"月"&amp;VLOOKUP('113篩選'!$H23,'113篩選'!$H$3:$L$58,4,FALSE)&amp;"日"&amp;VLOOKUP('113篩選'!$H23,'113篩選'!$H$3:$L$58,5,FALSE)&amp;"時",))</f>
        <v>光明燈
蔡青秀
72年1月6日辰時</v>
      </c>
      <c r="E9" s="241" t="str">
        <f>IF(IF('113篩選'!$H29&lt;&gt;"",'113篩選'!$H$1&amp;CHAR(10)&amp;'113篩選'!$H29&amp;CHAR(10)&amp;VLOOKUP('113篩選'!$H29,'113篩選'!$H$3:$L$58,2,FALSE)&amp;"年"&amp;VLOOKUP('113篩選'!$H29,'113篩選'!$H$3:$L$58,3,FALSE)&amp;"月"&amp;VLOOKUP('113篩選'!$H29,'113篩選'!$H$3:$L$58,4,FALSE)&amp;"日"&amp;VLOOKUP('113篩選'!$H29,'113篩選'!$H$3:$L$58,5,FALSE)&amp;"時",)="","",IF('113篩選'!$H29&lt;&gt;"",'113篩選'!$H$1&amp;CHAR(10)&amp;'113篩選'!$H29&amp;CHAR(10)&amp;VLOOKUP('113篩選'!$H29,'113篩選'!$H$3:$L$58,2,FALSE)&amp;"年"&amp;VLOOKUP('113篩選'!$H29,'113篩選'!$H$3:$L$58,3,FALSE)&amp;"月"&amp;VLOOKUP('113篩選'!$H29,'113篩選'!$H$3:$L$58,4,FALSE)&amp;"日"&amp;VLOOKUP('113篩選'!$H29,'113篩選'!$H$3:$L$58,5,FALSE)&amp;"時",))</f>
        <v>光明燈
楊呂却
43年1月8日辰時</v>
      </c>
      <c r="F9" s="241" t="str">
        <f>IF(IF('113篩選'!$H35&lt;&gt;"",'113篩選'!$H$1&amp;CHAR(10)&amp;'113篩選'!$H35&amp;CHAR(10)&amp;VLOOKUP('113篩選'!$H35,'113篩選'!$H$3:$L$58,2,FALSE)&amp;"年"&amp;VLOOKUP('113篩選'!$H35,'113篩選'!$H$3:$L$58,3,FALSE)&amp;"月"&amp;VLOOKUP('113篩選'!$H35,'113篩選'!$H$3:$L$58,4,FALSE)&amp;"日"&amp;VLOOKUP('113篩選'!$H35,'113篩選'!$H$3:$L$58,5,FALSE)&amp;"時",)="","",IF('113篩選'!$H35&lt;&gt;"",'113篩選'!$H$1&amp;CHAR(10)&amp;'113篩選'!$H35&amp;CHAR(10)&amp;VLOOKUP('113篩選'!$H35,'113篩選'!$H$3:$L$58,2,FALSE)&amp;"年"&amp;VLOOKUP('113篩選'!$H35,'113篩選'!$H$3:$L$58,3,FALSE)&amp;"月"&amp;VLOOKUP('113篩選'!$H35,'113篩選'!$H$3:$L$58,4,FALSE)&amp;"日"&amp;VLOOKUP('113篩選'!$H35,'113篩選'!$H$3:$L$58,5,FALSE)&amp;"時",))</f>
        <v>光明燈
高筠涵
110年0月0日0時</v>
      </c>
    </row>
    <row r="10" spans="1:6" ht="80.45" customHeight="1" x14ac:dyDescent="0.25">
      <c r="A10" s="241" t="str">
        <f>IF(IF('113篩選'!$H6&lt;&gt;"",'113篩選'!$H$1&amp;CHAR(10)&amp;'113篩選'!$H6&amp;CHAR(10)&amp;VLOOKUP('113篩選'!$H6,'113篩選'!$H$3:$L$58,2,FALSE)&amp;"年"&amp;VLOOKUP('113篩選'!$H6,'113篩選'!$H$3:$L$58,3,FALSE)&amp;"月"&amp;VLOOKUP('113篩選'!$H6,'113篩選'!$H$3:$L$58,4,FALSE)&amp;"日"&amp;VLOOKUP('113篩選'!$H6,'113篩選'!$H$3:$L$58,5,FALSE)&amp;"時",)="","",IF('113篩選'!$H6&lt;&gt;"",'113篩選'!$H$1&amp;CHAR(10)&amp;'113篩選'!$H6&amp;CHAR(10)&amp;VLOOKUP('113篩選'!$H6,'113篩選'!$H$3:$L$58,2,FALSE)&amp;"年"&amp;VLOOKUP('113篩選'!$H6,'113篩選'!$H$3:$L$58,3,FALSE)&amp;"月"&amp;VLOOKUP('113篩選'!$H6,'113篩選'!$H$3:$L$58,4,FALSE)&amp;"日"&amp;VLOOKUP('113篩選'!$H6,'113篩選'!$H$3:$L$58,5,FALSE)&amp;"時",))</f>
        <v>光明燈
劉健清
41年潤5月19日吉時</v>
      </c>
      <c r="B10" s="241" t="str">
        <f>IF(IF('113篩選'!$H12&lt;&gt;"",'113篩選'!$H$1&amp;CHAR(10)&amp;'113篩選'!$H12&amp;CHAR(10)&amp;VLOOKUP('113篩選'!$H12,'113篩選'!$H$3:$L$58,2,FALSE)&amp;"年"&amp;VLOOKUP('113篩選'!$H12,'113篩選'!$H$3:$L$58,3,FALSE)&amp;"月"&amp;VLOOKUP('113篩選'!$H12,'113篩選'!$H$3:$L$58,4,FALSE)&amp;"日"&amp;VLOOKUP('113篩選'!$H12,'113篩選'!$H$3:$L$58,5,FALSE)&amp;"時",)="","",IF('113篩選'!$H12&lt;&gt;"",'113篩選'!$H$1&amp;CHAR(10)&amp;'113篩選'!$H12&amp;CHAR(10)&amp;VLOOKUP('113篩選'!$H12,'113篩選'!$H$3:$L$58,2,FALSE)&amp;"年"&amp;VLOOKUP('113篩選'!$H12,'113篩選'!$H$3:$L$58,3,FALSE)&amp;"月"&amp;VLOOKUP('113篩選'!$H12,'113篩選'!$H$3:$L$58,4,FALSE)&amp;"日"&amp;VLOOKUP('113篩選'!$H12,'113篩選'!$H$3:$L$58,5,FALSE)&amp;"時",))</f>
        <v>光明燈
黃慶昌
38年11月1日午時</v>
      </c>
      <c r="C10" s="241" t="str">
        <f>IF(IF('113篩選'!$H18&lt;&gt;"",'113篩選'!$H$1&amp;CHAR(10)&amp;'113篩選'!$H18&amp;CHAR(10)&amp;VLOOKUP('113篩選'!$H18,'113篩選'!$H$3:$L$58,2,FALSE)&amp;"年"&amp;VLOOKUP('113篩選'!$H18,'113篩選'!$H$3:$L$58,3,FALSE)&amp;"月"&amp;VLOOKUP('113篩選'!$H18,'113篩選'!$H$3:$L$58,4,FALSE)&amp;"日"&amp;VLOOKUP('113篩選'!$H18,'113篩選'!$H$3:$L$58,5,FALSE)&amp;"時",)="","",IF('113篩選'!$H18&lt;&gt;"",'113篩選'!$H$1&amp;CHAR(10)&amp;'113篩選'!$H18&amp;CHAR(10)&amp;VLOOKUP('113篩選'!$H18,'113篩選'!$H$3:$L$58,2,FALSE)&amp;"年"&amp;VLOOKUP('113篩選'!$H18,'113篩選'!$H$3:$L$58,3,FALSE)&amp;"月"&amp;VLOOKUP('113篩選'!$H18,'113篩選'!$H$3:$L$58,4,FALSE)&amp;"日"&amp;VLOOKUP('113篩選'!$H18,'113篩選'!$H$3:$L$58,5,FALSE)&amp;"時",))</f>
        <v>光明燈
李美敏
56年8月5日申時</v>
      </c>
      <c r="D10" s="241" t="str">
        <f>IF(IF('113篩選'!$H24&lt;&gt;"",'113篩選'!$H$1&amp;CHAR(10)&amp;'113篩選'!$H24&amp;CHAR(10)&amp;VLOOKUP('113篩選'!$H24,'113篩選'!$H$3:$L$58,2,FALSE)&amp;"年"&amp;VLOOKUP('113篩選'!$H24,'113篩選'!$H$3:$L$58,3,FALSE)&amp;"月"&amp;VLOOKUP('113篩選'!$H24,'113篩選'!$H$3:$L$58,4,FALSE)&amp;"日"&amp;VLOOKUP('113篩選'!$H24,'113篩選'!$H$3:$L$58,5,FALSE)&amp;"時",)="","",IF('113篩選'!$H24&lt;&gt;"",'113篩選'!$H$1&amp;CHAR(10)&amp;'113篩選'!$H24&amp;CHAR(10)&amp;VLOOKUP('113篩選'!$H24,'113篩選'!$H$3:$L$58,2,FALSE)&amp;"年"&amp;VLOOKUP('113篩選'!$H24,'113篩選'!$H$3:$L$58,3,FALSE)&amp;"月"&amp;VLOOKUP('113篩選'!$H24,'113篩選'!$H$3:$L$58,4,FALSE)&amp;"日"&amp;VLOOKUP('113篩選'!$H24,'113篩選'!$H$3:$L$58,5,FALSE)&amp;"時",))</f>
        <v>光明燈
李定洋
94年8月1日酉時</v>
      </c>
      <c r="E10" s="241" t="str">
        <f>IF(IF('113篩選'!$H30&lt;&gt;"",'113篩選'!$H$1&amp;CHAR(10)&amp;'113篩選'!$H30&amp;CHAR(10)&amp;VLOOKUP('113篩選'!$H30,'113篩選'!$H$3:$L$58,2,FALSE)&amp;"年"&amp;VLOOKUP('113篩選'!$H30,'113篩選'!$H$3:$L$58,3,FALSE)&amp;"月"&amp;VLOOKUP('113篩選'!$H30,'113篩選'!$H$3:$L$58,4,FALSE)&amp;"日"&amp;VLOOKUP('113篩選'!$H30,'113篩選'!$H$3:$L$58,5,FALSE)&amp;"時",)="","",IF('113篩選'!$H30&lt;&gt;"",'113篩選'!$H$1&amp;CHAR(10)&amp;'113篩選'!$H30&amp;CHAR(10)&amp;VLOOKUP('113篩選'!$H30,'113篩選'!$H$3:$L$58,2,FALSE)&amp;"年"&amp;VLOOKUP('113篩選'!$H30,'113篩選'!$H$3:$L$58,3,FALSE)&amp;"月"&amp;VLOOKUP('113篩選'!$H30,'113篩選'!$H$3:$L$58,4,FALSE)&amp;"日"&amp;VLOOKUP('113篩選'!$H30,'113篩選'!$H$3:$L$58,5,FALSE)&amp;"時",))</f>
        <v>光明燈
楊靜茹
68年6月4日申時</v>
      </c>
      <c r="F10" s="241" t="str">
        <f>IF(IF('113篩選'!$H36&lt;&gt;"",'113篩選'!$H$1&amp;CHAR(10)&amp;'113篩選'!$H36&amp;CHAR(10)&amp;VLOOKUP('113篩選'!$H36,'113篩選'!$H$3:$L$58,2,FALSE)&amp;"年"&amp;VLOOKUP('113篩選'!$H36,'113篩選'!$H$3:$L$58,3,FALSE)&amp;"月"&amp;VLOOKUP('113篩選'!$H36,'113篩選'!$H$3:$L$58,4,FALSE)&amp;"日"&amp;VLOOKUP('113篩選'!$H36,'113篩選'!$H$3:$L$58,5,FALSE)&amp;"時",)="","",IF('113篩選'!$H36&lt;&gt;"",'113篩選'!$H$1&amp;CHAR(10)&amp;'113篩選'!$H36&amp;CHAR(10)&amp;VLOOKUP('113篩選'!$H36,'113篩選'!$H$3:$L$58,2,FALSE)&amp;"年"&amp;VLOOKUP('113篩選'!$H36,'113篩選'!$H$3:$L$58,3,FALSE)&amp;"月"&amp;VLOOKUP('113篩選'!$H36,'113篩選'!$H$3:$L$58,4,FALSE)&amp;"日"&amp;VLOOKUP('113篩選'!$H36,'113篩選'!$H$3:$L$58,5,FALSE)&amp;"時",))</f>
        <v>光明燈
高筠茹
112年0月0日0時</v>
      </c>
    </row>
    <row r="11" spans="1:6" ht="80.45" customHeight="1" x14ac:dyDescent="0.25">
      <c r="A11" s="241" t="str">
        <f>IF(IF('113篩選'!$H7&lt;&gt;"",'113篩選'!$H$1&amp;CHAR(10)&amp;'113篩選'!$H7&amp;CHAR(10)&amp;VLOOKUP('113篩選'!$H7,'113篩選'!$H$3:$L$58,2,FALSE)&amp;"年"&amp;VLOOKUP('113篩選'!$H7,'113篩選'!$H$3:$L$58,3,FALSE)&amp;"月"&amp;VLOOKUP('113篩選'!$H7,'113篩選'!$H$3:$L$58,4,FALSE)&amp;"日"&amp;VLOOKUP('113篩選'!$H7,'113篩選'!$H$3:$L$58,5,FALSE)&amp;"時",)="","",IF('113篩選'!$H7&lt;&gt;"",'113篩選'!$H$1&amp;CHAR(10)&amp;'113篩選'!$H7&amp;CHAR(10)&amp;VLOOKUP('113篩選'!$H7,'113篩選'!$H$3:$L$58,2,FALSE)&amp;"年"&amp;VLOOKUP('113篩選'!$H7,'113篩選'!$H$3:$L$58,3,FALSE)&amp;"月"&amp;VLOOKUP('113篩選'!$H7,'113篩選'!$H$3:$L$58,4,FALSE)&amp;"日"&amp;VLOOKUP('113篩選'!$H7,'113篩選'!$H$3:$L$58,5,FALSE)&amp;"時",))</f>
        <v>光明燈
呂武雄
31年7月2日吉時</v>
      </c>
      <c r="B11" s="241" t="str">
        <f>IF(IF('113篩選'!$H13&lt;&gt;"",'113篩選'!$H$1&amp;CHAR(10)&amp;'113篩選'!$H13&amp;CHAR(10)&amp;VLOOKUP('113篩選'!$H13,'113篩選'!$H$3:$L$58,2,FALSE)&amp;"年"&amp;VLOOKUP('113篩選'!$H13,'113篩選'!$H$3:$L$58,3,FALSE)&amp;"月"&amp;VLOOKUP('113篩選'!$H13,'113篩選'!$H$3:$L$58,4,FALSE)&amp;"日"&amp;VLOOKUP('113篩選'!$H13,'113篩選'!$H$3:$L$58,5,FALSE)&amp;"時",)="","",IF('113篩選'!$H13&lt;&gt;"",'113篩選'!$H$1&amp;CHAR(10)&amp;'113篩選'!$H13&amp;CHAR(10)&amp;VLOOKUP('113篩選'!$H13,'113篩選'!$H$3:$L$58,2,FALSE)&amp;"年"&amp;VLOOKUP('113篩選'!$H13,'113篩選'!$H$3:$L$58,3,FALSE)&amp;"月"&amp;VLOOKUP('113篩選'!$H13,'113篩選'!$H$3:$L$58,4,FALSE)&amp;"日"&amp;VLOOKUP('113篩選'!$H13,'113篩選'!$H$3:$L$58,5,FALSE)&amp;"時",))</f>
        <v>光明燈
陳志傑
62年2月2日酉時</v>
      </c>
      <c r="C11" s="241" t="str">
        <f>IF(IF('113篩選'!$H19&lt;&gt;"",'113篩選'!$H$1&amp;CHAR(10)&amp;'113篩選'!$H19&amp;CHAR(10)&amp;VLOOKUP('113篩選'!$H19,'113篩選'!$H$3:$L$58,2,FALSE)&amp;"年"&amp;VLOOKUP('113篩選'!$H19,'113篩選'!$H$3:$L$58,3,FALSE)&amp;"月"&amp;VLOOKUP('113篩選'!$H19,'113篩選'!$H$3:$L$58,4,FALSE)&amp;"日"&amp;VLOOKUP('113篩選'!$H19,'113篩選'!$H$3:$L$58,5,FALSE)&amp;"時",)="","",IF('113篩選'!$H19&lt;&gt;"",'113篩選'!$H$1&amp;CHAR(10)&amp;'113篩選'!$H19&amp;CHAR(10)&amp;VLOOKUP('113篩選'!$H19,'113篩選'!$H$3:$L$58,2,FALSE)&amp;"年"&amp;VLOOKUP('113篩選'!$H19,'113篩選'!$H$3:$L$58,3,FALSE)&amp;"月"&amp;VLOOKUP('113篩選'!$H19,'113篩選'!$H$3:$L$58,4,FALSE)&amp;"日"&amp;VLOOKUP('113篩選'!$H19,'113篩選'!$H$3:$L$58,5,FALSE)&amp;"時",))</f>
        <v>光明燈
王柏鈞
72年9月20日吉時</v>
      </c>
      <c r="D11" s="241" t="str">
        <f>IF(IF('113篩選'!$H25&lt;&gt;"",'113篩選'!$H$1&amp;CHAR(10)&amp;'113篩選'!$H25&amp;CHAR(10)&amp;VLOOKUP('113篩選'!$H25,'113篩選'!$H$3:$L$58,2,FALSE)&amp;"年"&amp;VLOOKUP('113篩選'!$H25,'113篩選'!$H$3:$L$58,3,FALSE)&amp;"月"&amp;VLOOKUP('113篩選'!$H25,'113篩選'!$H$3:$L$58,4,FALSE)&amp;"日"&amp;VLOOKUP('113篩選'!$H25,'113篩選'!$H$3:$L$58,5,FALSE)&amp;"時",)="","",IF('113篩選'!$H25&lt;&gt;"",'113篩選'!$H$1&amp;CHAR(10)&amp;'113篩選'!$H25&amp;CHAR(10)&amp;VLOOKUP('113篩選'!$H25,'113篩選'!$H$3:$L$58,2,FALSE)&amp;"年"&amp;VLOOKUP('113篩選'!$H25,'113篩選'!$H$3:$L$58,3,FALSE)&amp;"月"&amp;VLOOKUP('113篩選'!$H25,'113篩選'!$H$3:$L$58,4,FALSE)&amp;"日"&amp;VLOOKUP('113篩選'!$H25,'113篩選'!$H$3:$L$58,5,FALSE)&amp;"時",))</f>
        <v>光明燈
李定臻
96年3月17日辰時</v>
      </c>
      <c r="E11" s="241" t="str">
        <f>IF(IF('113篩選'!$H31&lt;&gt;"",'113篩選'!$H$1&amp;CHAR(10)&amp;'113篩選'!$H31&amp;CHAR(10)&amp;VLOOKUP('113篩選'!$H31,'113篩選'!$H$3:$L$58,2,FALSE)&amp;"年"&amp;VLOOKUP('113篩選'!$H31,'113篩選'!$H$3:$L$58,3,FALSE)&amp;"月"&amp;VLOOKUP('113篩選'!$H31,'113篩選'!$H$3:$L$58,4,FALSE)&amp;"日"&amp;VLOOKUP('113篩選'!$H31,'113篩選'!$H$3:$L$58,5,FALSE)&amp;"時",)="","",IF('113篩選'!$H31&lt;&gt;"",'113篩選'!$H$1&amp;CHAR(10)&amp;'113篩選'!$H31&amp;CHAR(10)&amp;VLOOKUP('113篩選'!$H31,'113篩選'!$H$3:$L$58,2,FALSE)&amp;"年"&amp;VLOOKUP('113篩選'!$H31,'113篩選'!$H$3:$L$58,3,FALSE)&amp;"月"&amp;VLOOKUP('113篩選'!$H31,'113篩選'!$H$3:$L$58,4,FALSE)&amp;"日"&amp;VLOOKUP('113篩選'!$H31,'113篩選'!$H$3:$L$58,5,FALSE)&amp;"時",))</f>
        <v>光明燈
黃文林
50年0月0日0時</v>
      </c>
      <c r="F11" s="241" t="str">
        <f>IF(IF('113篩選'!$H37&lt;&gt;"",'113篩選'!$H$1&amp;CHAR(10)&amp;'113篩選'!$H37&amp;CHAR(10)&amp;VLOOKUP('113篩選'!$H37,'113篩選'!$H$3:$L$58,2,FALSE)&amp;"年"&amp;VLOOKUP('113篩選'!$H37,'113篩選'!$H$3:$L$58,3,FALSE)&amp;"月"&amp;VLOOKUP('113篩選'!$H37,'113篩選'!$H$3:$L$58,4,FALSE)&amp;"日"&amp;VLOOKUP('113篩選'!$H37,'113篩選'!$H$3:$L$58,5,FALSE)&amp;"時",)="","",IF('113篩選'!$H37&lt;&gt;"",'113篩選'!$H$1&amp;CHAR(10)&amp;'113篩選'!$H37&amp;CHAR(10)&amp;VLOOKUP('113篩選'!$H37,'113篩選'!$H$3:$L$58,2,FALSE)&amp;"年"&amp;VLOOKUP('113篩選'!$H37,'113篩選'!$H$3:$L$58,3,FALSE)&amp;"月"&amp;VLOOKUP('113篩選'!$H37,'113篩選'!$H$3:$L$58,4,FALSE)&amp;"日"&amp;VLOOKUP('113篩選'!$H37,'113篩選'!$H$3:$L$58,5,FALSE)&amp;"時",))</f>
        <v>光明燈
陳昌齊
52年5月10日巳時</v>
      </c>
    </row>
    <row r="12" spans="1:6" ht="80.45" customHeight="1" x14ac:dyDescent="0.25">
      <c r="A12" s="241" t="str">
        <f>IF(IF('113篩選'!$H8&lt;&gt;"",'113篩選'!$H$1&amp;CHAR(10)&amp;'113篩選'!$H8&amp;CHAR(10)&amp;VLOOKUP('113篩選'!$H8,'113篩選'!$H$3:$L$58,2,FALSE)&amp;"年"&amp;VLOOKUP('113篩選'!$H8,'113篩選'!$H$3:$L$58,3,FALSE)&amp;"月"&amp;VLOOKUP('113篩選'!$H8,'113篩選'!$H$3:$L$58,4,FALSE)&amp;"日"&amp;VLOOKUP('113篩選'!$H8,'113篩選'!$H$3:$L$58,5,FALSE)&amp;"時",)="","",IF('113篩選'!$H8&lt;&gt;"",'113篩選'!$H$1&amp;CHAR(10)&amp;'113篩選'!$H8&amp;CHAR(10)&amp;VLOOKUP('113篩選'!$H8,'113篩選'!$H$3:$L$58,2,FALSE)&amp;"年"&amp;VLOOKUP('113篩選'!$H8,'113篩選'!$H$3:$L$58,3,FALSE)&amp;"月"&amp;VLOOKUP('113篩選'!$H8,'113篩選'!$H$3:$L$58,4,FALSE)&amp;"日"&amp;VLOOKUP('113篩選'!$H8,'113篩選'!$H$3:$L$58,5,FALSE)&amp;"時",))</f>
        <v>光明燈
呂鐘匏
36年4月5日吉時</v>
      </c>
      <c r="B12" s="241" t="str">
        <f>IF(IF('113篩選'!$H14&lt;&gt;"",'113篩選'!$H$1&amp;CHAR(10)&amp;'113篩選'!$H14&amp;CHAR(10)&amp;VLOOKUP('113篩選'!$H14,'113篩選'!$H$3:$L$58,2,FALSE)&amp;"年"&amp;VLOOKUP('113篩選'!$H14,'113篩選'!$H$3:$L$58,3,FALSE)&amp;"月"&amp;VLOOKUP('113篩選'!$H14,'113篩選'!$H$3:$L$58,4,FALSE)&amp;"日"&amp;VLOOKUP('113篩選'!$H14,'113篩選'!$H$3:$L$58,5,FALSE)&amp;"時",)="","",IF('113篩選'!$H14&lt;&gt;"",'113篩選'!$H$1&amp;CHAR(10)&amp;'113篩選'!$H14&amp;CHAR(10)&amp;VLOOKUP('113篩選'!$H14,'113篩選'!$H$3:$L$58,2,FALSE)&amp;"年"&amp;VLOOKUP('113篩選'!$H14,'113篩選'!$H$3:$L$58,3,FALSE)&amp;"月"&amp;VLOOKUP('113篩選'!$H14,'113篩選'!$H$3:$L$58,4,FALSE)&amp;"日"&amp;VLOOKUP('113篩選'!$H14,'113篩選'!$H$3:$L$58,5,FALSE)&amp;"時",))</f>
        <v>光明燈
陳香君
59年2月7日吉時</v>
      </c>
      <c r="C12" s="241" t="str">
        <f>IF(IF('113篩選'!$H20&lt;&gt;"",'113篩選'!$H$1&amp;CHAR(10)&amp;'113篩選'!$H20&amp;CHAR(10)&amp;VLOOKUP('113篩選'!$H20,'113篩選'!$H$3:$L$58,2,FALSE)&amp;"年"&amp;VLOOKUP('113篩選'!$H20,'113篩選'!$H$3:$L$58,3,FALSE)&amp;"月"&amp;VLOOKUP('113篩選'!$H20,'113篩選'!$H$3:$L$58,4,FALSE)&amp;"日"&amp;VLOOKUP('113篩選'!$H20,'113篩選'!$H$3:$L$58,5,FALSE)&amp;"時",)="","",IF('113篩選'!$H20&lt;&gt;"",'113篩選'!$H$1&amp;CHAR(10)&amp;'113篩選'!$H20&amp;CHAR(10)&amp;VLOOKUP('113篩選'!$H20,'113篩選'!$H$3:$L$58,2,FALSE)&amp;"年"&amp;VLOOKUP('113篩選'!$H20,'113篩選'!$H$3:$L$58,3,FALSE)&amp;"月"&amp;VLOOKUP('113篩選'!$H20,'113篩選'!$H$3:$L$58,4,FALSE)&amp;"日"&amp;VLOOKUP('113篩選'!$H20,'113篩選'!$H$3:$L$58,5,FALSE)&amp;"時",))</f>
        <v>光明燈
呂佩臻
50年7月3日戊時</v>
      </c>
      <c r="D12" s="241" t="str">
        <f>IF(IF('113篩選'!$H26&lt;&gt;"",'113篩選'!$H$1&amp;CHAR(10)&amp;'113篩選'!$H26&amp;CHAR(10)&amp;VLOOKUP('113篩選'!$H26,'113篩選'!$H$3:$L$58,2,FALSE)&amp;"年"&amp;VLOOKUP('113篩選'!$H26,'113篩選'!$H$3:$L$58,3,FALSE)&amp;"月"&amp;VLOOKUP('113篩選'!$H26,'113篩選'!$H$3:$L$58,4,FALSE)&amp;"日"&amp;VLOOKUP('113篩選'!$H26,'113篩選'!$H$3:$L$58,5,FALSE)&amp;"時",)="","",IF('113篩選'!$H26&lt;&gt;"",'113篩選'!$H$1&amp;CHAR(10)&amp;'113篩選'!$H26&amp;CHAR(10)&amp;VLOOKUP('113篩選'!$H26,'113篩選'!$H$3:$L$58,2,FALSE)&amp;"年"&amp;VLOOKUP('113篩選'!$H26,'113篩選'!$H$3:$L$58,3,FALSE)&amp;"月"&amp;VLOOKUP('113篩選'!$H26,'113篩選'!$H$3:$L$58,4,FALSE)&amp;"日"&amp;VLOOKUP('113篩選'!$H26,'113篩選'!$H$3:$L$58,5,FALSE)&amp;"時",))</f>
        <v>光明燈
杜綵庭
46年11月17日吉時</v>
      </c>
      <c r="E12" s="241" t="str">
        <f>IF(IF('113篩選'!$H32&lt;&gt;"",'113篩選'!$H$1&amp;CHAR(10)&amp;'113篩選'!$H32&amp;CHAR(10)&amp;VLOOKUP('113篩選'!$H32,'113篩選'!$H$3:$L$58,2,FALSE)&amp;"年"&amp;VLOOKUP('113篩選'!$H32,'113篩選'!$H$3:$L$58,3,FALSE)&amp;"月"&amp;VLOOKUP('113篩選'!$H32,'113篩選'!$H$3:$L$58,4,FALSE)&amp;"日"&amp;VLOOKUP('113篩選'!$H32,'113篩選'!$H$3:$L$58,5,FALSE)&amp;"時",)="","",IF('113篩選'!$H32&lt;&gt;"",'113篩選'!$H$1&amp;CHAR(10)&amp;'113篩選'!$H32&amp;CHAR(10)&amp;VLOOKUP('113篩選'!$H32,'113篩選'!$H$3:$L$58,2,FALSE)&amp;"年"&amp;VLOOKUP('113篩選'!$H32,'113篩選'!$H$3:$L$58,3,FALSE)&amp;"月"&amp;VLOOKUP('113篩選'!$H32,'113篩選'!$H$3:$L$58,4,FALSE)&amp;"日"&amp;VLOOKUP('113篩選'!$H32,'113篩選'!$H$3:$L$58,5,FALSE)&amp;"時",))</f>
        <v>光明燈
李明勳
54年0月0日0時</v>
      </c>
      <c r="F12" s="241" t="str">
        <f>IF(IF('113篩選'!$H38&lt;&gt;"",'113篩選'!$H$1&amp;CHAR(10)&amp;'113篩選'!$H38&amp;CHAR(10)&amp;VLOOKUP('113篩選'!$H38,'113篩選'!$H$3:$L$58,2,FALSE)&amp;"年"&amp;VLOOKUP('113篩選'!$H38,'113篩選'!$H$3:$L$58,3,FALSE)&amp;"月"&amp;VLOOKUP('113篩選'!$H38,'113篩選'!$H$3:$L$58,4,FALSE)&amp;"日"&amp;VLOOKUP('113篩選'!$H38,'113篩選'!$H$3:$L$58,5,FALSE)&amp;"時",)="","",IF('113篩選'!$H38&lt;&gt;"",'113篩選'!$H$1&amp;CHAR(10)&amp;'113篩選'!$H38&amp;CHAR(10)&amp;VLOOKUP('113篩選'!$H38,'113篩選'!$H$3:$L$58,2,FALSE)&amp;"年"&amp;VLOOKUP('113篩選'!$H38,'113篩選'!$H$3:$L$58,3,FALSE)&amp;"月"&amp;VLOOKUP('113篩選'!$H38,'113篩選'!$H$3:$L$58,4,FALSE)&amp;"日"&amp;VLOOKUP('113篩選'!$H38,'113篩選'!$H$3:$L$58,5,FALSE)&amp;"時",))</f>
        <v>光明燈
楊昱津
69年10月22日巳時</v>
      </c>
    </row>
    <row r="13" spans="1:6" ht="80.45" customHeight="1" x14ac:dyDescent="0.25">
      <c r="A13" s="234" t="str">
        <f>IF(IF('113篩選'!$H39&lt;&gt;"",'113篩選'!$H$1&amp;CHAR(10)&amp;'113篩選'!$H39&amp;CHAR(10)&amp;VLOOKUP('113篩選'!$H39,'113篩選'!$H$3:$L$58,2,FALSE)&amp;"年"&amp;VLOOKUP('113篩選'!$H39,'113篩選'!$H$3:$L$58,3,FALSE)&amp;"月"&amp;VLOOKUP('113篩選'!$H39,'113篩選'!$H$3:$L$58,4,FALSE)&amp;"日"&amp;VLOOKUP('113篩選'!$H39,'113篩選'!$H$3:$L$58,5,FALSE)&amp;"時",)="","",IF('113篩選'!$H39&lt;&gt;"",'113篩選'!$H$1&amp;CHAR(10)&amp;'113篩選'!$H39&amp;CHAR(10)&amp;VLOOKUP('113篩選'!$H39,'113篩選'!$H$3:$L$58,2,FALSE)&amp;"年"&amp;VLOOKUP('113篩選'!$H39,'113篩選'!$H$3:$L$58,3,FALSE)&amp;"月"&amp;VLOOKUP('113篩選'!$H39,'113篩選'!$H$3:$L$58,4,FALSE)&amp;"日"&amp;VLOOKUP('113篩選'!$H39,'113篩選'!$H$3:$L$58,5,FALSE)&amp;"時",))</f>
        <v>光明燈
黃于珊
78年4月28日吉時</v>
      </c>
      <c r="B13" s="234" t="str">
        <f>IF(IF('113篩選'!$H45&lt;&gt;"",'113篩選'!$H$1&amp;CHAR(10)&amp;'113篩選'!$H45&amp;CHAR(10)&amp;VLOOKUP('113篩選'!$H45,'113篩選'!$H$3:$L$58,2,FALSE)&amp;"年"&amp;VLOOKUP('113篩選'!$H45,'113篩選'!$H$3:$L$58,3,FALSE)&amp;"月"&amp;VLOOKUP('113篩選'!$H45,'113篩選'!$H$3:$L$58,4,FALSE)&amp;"日"&amp;VLOOKUP('113篩選'!$H45,'113篩選'!$H$3:$L$58,5,FALSE)&amp;"時",)="","",IF('113篩選'!$H45&lt;&gt;"",'113篩選'!$H$1&amp;CHAR(10)&amp;'113篩選'!$H45&amp;CHAR(10)&amp;VLOOKUP('113篩選'!$H45,'113篩選'!$H$3:$L$58,2,FALSE)&amp;"年"&amp;VLOOKUP('113篩選'!$H45,'113篩選'!$H$3:$L$58,3,FALSE)&amp;"月"&amp;VLOOKUP('113篩選'!$H45,'113篩選'!$H$3:$L$58,4,FALSE)&amp;"日"&amp;VLOOKUP('113篩選'!$H45,'113篩選'!$H$3:$L$58,5,FALSE)&amp;"時",))</f>
        <v>光明燈
金瑋貞
70年8月23日吉時</v>
      </c>
      <c r="C13" s="234" t="str">
        <f>IF(IF('113篩選'!$H51&lt;&gt;"",'113篩選'!$H$1&amp;CHAR(10)&amp;'113篩選'!$H51&amp;CHAR(10)&amp;VLOOKUP('113篩選'!$H51,'113篩選'!$H$3:$L$58,2,FALSE)&amp;"年"&amp;VLOOKUP('113篩選'!$H51,'113篩選'!$H$3:$L$58,3,FALSE)&amp;"月"&amp;VLOOKUP('113篩選'!$H51,'113篩選'!$H$3:$L$58,4,FALSE)&amp;"日"&amp;VLOOKUP('113篩選'!$H51,'113篩選'!$H$3:$L$58,5,FALSE)&amp;"時",)="","",IF('113篩選'!$H51&lt;&gt;"",'113篩選'!$H$1&amp;CHAR(10)&amp;'113篩選'!$H51&amp;CHAR(10)&amp;VLOOKUP('113篩選'!$H51,'113篩選'!$H$3:$L$58,2,FALSE)&amp;"年"&amp;VLOOKUP('113篩選'!$H51,'113篩選'!$H$3:$L$58,3,FALSE)&amp;"月"&amp;VLOOKUP('113篩選'!$H51,'113篩選'!$H$3:$L$58,4,FALSE)&amp;"日"&amp;VLOOKUP('113篩選'!$H51,'113篩選'!$H$3:$L$58,5,FALSE)&amp;"時",))</f>
        <v/>
      </c>
      <c r="D13" s="234" t="str">
        <f>IF(IF('113篩選'!$H57&lt;&gt;"",'113篩選'!$H$1&amp;CHAR(10)&amp;'113篩選'!$H57&amp;CHAR(10)&amp;VLOOKUP('113篩選'!$H57,'113篩選'!$H$3:$L$58,2,FALSE)&amp;"年"&amp;VLOOKUP('113篩選'!$H57,'113篩選'!$H$3:$L$58,3,FALSE)&amp;"月"&amp;VLOOKUP('113篩選'!$H57,'113篩選'!$H$3:$L$58,4,FALSE)&amp;"日"&amp;VLOOKUP('113篩選'!$H57,'113篩選'!$H$3:$L$58,5,FALSE)&amp;"時",)="","",IF('113篩選'!$H57&lt;&gt;"",'113篩選'!$H$1&amp;CHAR(10)&amp;'113篩選'!$H57&amp;CHAR(10)&amp;VLOOKUP('113篩選'!$H57,'113篩選'!$H$3:$L$58,2,FALSE)&amp;"年"&amp;VLOOKUP('113篩選'!$H57,'113篩選'!$H$3:$L$58,3,FALSE)&amp;"月"&amp;VLOOKUP('113篩選'!$H57,'113篩選'!$H$3:$L$58,4,FALSE)&amp;"日"&amp;VLOOKUP('113篩選'!$H57,'113篩選'!$H$3:$L$58,5,FALSE)&amp;"時",))</f>
        <v/>
      </c>
      <c r="E13" s="234" t="str">
        <f>IF(IF('113篩選'!$H63&lt;&gt;"",'113篩選'!$H$1&amp;CHAR(10)&amp;'113篩選'!$H63&amp;CHAR(10)&amp;VLOOKUP('113篩選'!$H63,'113篩選'!$H$3:$L$58,2,FALSE)&amp;"年"&amp;VLOOKUP('113篩選'!$H63,'113篩選'!$H$3:$L$58,3,FALSE)&amp;"月"&amp;VLOOKUP('113篩選'!$H63,'113篩選'!$H$3:$L$58,4,FALSE)&amp;"日"&amp;VLOOKUP('113篩選'!$H63,'113篩選'!$H$3:$L$58,5,FALSE)&amp;"時",)="","",IF('113篩選'!$H63&lt;&gt;"",'113篩選'!$H$1&amp;CHAR(10)&amp;'113篩選'!$H63&amp;CHAR(10)&amp;VLOOKUP('113篩選'!$H63,'113篩選'!$H$3:$L$58,2,FALSE)&amp;"年"&amp;VLOOKUP('113篩選'!$H63,'113篩選'!$H$3:$L$58,3,FALSE)&amp;"月"&amp;VLOOKUP('113篩選'!$H63,'113篩選'!$H$3:$L$58,4,FALSE)&amp;"日"&amp;VLOOKUP('113篩選'!$H63,'113篩選'!$H$3:$L$58,5,FALSE)&amp;"時",))</f>
        <v/>
      </c>
      <c r="F13" s="234" t="str">
        <f>IF(IF('113篩選'!$H69&lt;&gt;"",'113篩選'!$H$1&amp;CHAR(10)&amp;'113篩選'!$H69&amp;CHAR(10)&amp;VLOOKUP('113篩選'!$H69,'113篩選'!$H$3:$L$58,2,FALSE)&amp;"年"&amp;VLOOKUP('113篩選'!$H69,'113篩選'!$H$3:$L$58,3,FALSE)&amp;"月"&amp;VLOOKUP('113篩選'!$H69,'113篩選'!$H$3:$L$58,4,FALSE)&amp;"日"&amp;VLOOKUP('113篩選'!$H69,'113篩選'!$H$3:$L$58,5,FALSE)&amp;"時",)="","",IF('113篩選'!$H69&lt;&gt;"",'113篩選'!$H$1&amp;CHAR(10)&amp;'113篩選'!$H69&amp;CHAR(10)&amp;VLOOKUP('113篩選'!$H69,'113篩選'!$H$3:$L$58,2,FALSE)&amp;"年"&amp;VLOOKUP('113篩選'!$H69,'113篩選'!$H$3:$L$58,3,FALSE)&amp;"月"&amp;VLOOKUP('113篩選'!$H69,'113篩選'!$H$3:$L$58,4,FALSE)&amp;"日"&amp;VLOOKUP('113篩選'!$H69,'113篩選'!$H$3:$L$58,5,FALSE)&amp;"時",))</f>
        <v/>
      </c>
    </row>
    <row r="14" spans="1:6" ht="80.45" customHeight="1" x14ac:dyDescent="0.25">
      <c r="A14" s="234" t="str">
        <f>IF(IF('113篩選'!$H40&lt;&gt;"",'113篩選'!$H$1&amp;CHAR(10)&amp;'113篩選'!$H40&amp;CHAR(10)&amp;VLOOKUP('113篩選'!$H40,'113篩選'!$H$3:$L$58,2,FALSE)&amp;"年"&amp;VLOOKUP('113篩選'!$H40,'113篩選'!$H$3:$L$58,3,FALSE)&amp;"月"&amp;VLOOKUP('113篩選'!$H40,'113篩選'!$H$3:$L$58,4,FALSE)&amp;"日"&amp;VLOOKUP('113篩選'!$H40,'113篩選'!$H$3:$L$58,5,FALSE)&amp;"時",)="","",IF('113篩選'!$H40&lt;&gt;"",'113篩選'!$H$1&amp;CHAR(10)&amp;'113篩選'!$H40&amp;CHAR(10)&amp;VLOOKUP('113篩選'!$H40,'113篩選'!$H$3:$L$58,2,FALSE)&amp;"年"&amp;VLOOKUP('113篩選'!$H40,'113篩選'!$H$3:$L$58,3,FALSE)&amp;"月"&amp;VLOOKUP('113篩選'!$H40,'113篩選'!$H$3:$L$58,4,FALSE)&amp;"日"&amp;VLOOKUP('113篩選'!$H40,'113篩選'!$H$3:$L$58,5,FALSE)&amp;"時",))</f>
        <v>光明燈
黃偉答
75年10月14日吉時</v>
      </c>
      <c r="B14" s="234" t="str">
        <f>IF(IF('113篩選'!$H46&lt;&gt;"",'113篩選'!$H$1&amp;CHAR(10)&amp;'113篩選'!$H46&amp;CHAR(10)&amp;VLOOKUP('113篩選'!$H46,'113篩選'!$H$3:$L$58,2,FALSE)&amp;"年"&amp;VLOOKUP('113篩選'!$H46,'113篩選'!$H$3:$L$58,3,FALSE)&amp;"月"&amp;VLOOKUP('113篩選'!$H46,'113篩選'!$H$3:$L$58,4,FALSE)&amp;"日"&amp;VLOOKUP('113篩選'!$H46,'113篩選'!$H$3:$L$58,5,FALSE)&amp;"時",)="","",IF('113篩選'!$H46&lt;&gt;"",'113篩選'!$H$1&amp;CHAR(10)&amp;'113篩選'!$H46&amp;CHAR(10)&amp;VLOOKUP('113篩選'!$H46,'113篩選'!$H$3:$L$58,2,FALSE)&amp;"年"&amp;VLOOKUP('113篩選'!$H46,'113篩選'!$H$3:$L$58,3,FALSE)&amp;"月"&amp;VLOOKUP('113篩選'!$H46,'113篩選'!$H$3:$L$58,4,FALSE)&amp;"日"&amp;VLOOKUP('113篩選'!$H46,'113篩選'!$H$3:$L$58,5,FALSE)&amp;"時",))</f>
        <v>光明燈
黃宥甯
107年5月21日吉時</v>
      </c>
      <c r="C14" s="234" t="str">
        <f>IF(IF('113篩選'!$H52&lt;&gt;"",'113篩選'!$H$1&amp;CHAR(10)&amp;'113篩選'!$H52&amp;CHAR(10)&amp;VLOOKUP('113篩選'!$H52,'113篩選'!$H$3:$L$58,2,FALSE)&amp;"年"&amp;VLOOKUP('113篩選'!$H52,'113篩選'!$H$3:$L$58,3,FALSE)&amp;"月"&amp;VLOOKUP('113篩選'!$H52,'113篩選'!$H$3:$L$58,4,FALSE)&amp;"日"&amp;VLOOKUP('113篩選'!$H52,'113篩選'!$H$3:$L$58,5,FALSE)&amp;"時",)="","",IF('113篩選'!$H52&lt;&gt;"",'113篩選'!$H$1&amp;CHAR(10)&amp;'113篩選'!$H52&amp;CHAR(10)&amp;VLOOKUP('113篩選'!$H52,'113篩選'!$H$3:$L$58,2,FALSE)&amp;"年"&amp;VLOOKUP('113篩選'!$H52,'113篩選'!$H$3:$L$58,3,FALSE)&amp;"月"&amp;VLOOKUP('113篩選'!$H52,'113篩選'!$H$3:$L$58,4,FALSE)&amp;"日"&amp;VLOOKUP('113篩選'!$H52,'113篩選'!$H$3:$L$58,5,FALSE)&amp;"時",))</f>
        <v/>
      </c>
      <c r="D14" s="234" t="str">
        <f>IF(IF('113篩選'!$H58&lt;&gt;"",'113篩選'!$H$1&amp;CHAR(10)&amp;'113篩選'!$H58&amp;CHAR(10)&amp;VLOOKUP('113篩選'!$H58,'113篩選'!$H$3:$L$58,2,FALSE)&amp;"年"&amp;VLOOKUP('113篩選'!$H58,'113篩選'!$H$3:$L$58,3,FALSE)&amp;"月"&amp;VLOOKUP('113篩選'!$H58,'113篩選'!$H$3:$L$58,4,FALSE)&amp;"日"&amp;VLOOKUP('113篩選'!$H58,'113篩選'!$H$3:$L$58,5,FALSE)&amp;"時",)="","",IF('113篩選'!$H58&lt;&gt;"",'113篩選'!$H$1&amp;CHAR(10)&amp;'113篩選'!$H58&amp;CHAR(10)&amp;VLOOKUP('113篩選'!$H58,'113篩選'!$H$3:$L$58,2,FALSE)&amp;"年"&amp;VLOOKUP('113篩選'!$H58,'113篩選'!$H$3:$L$58,3,FALSE)&amp;"月"&amp;VLOOKUP('113篩選'!$H58,'113篩選'!$H$3:$L$58,4,FALSE)&amp;"日"&amp;VLOOKUP('113篩選'!$H58,'113篩選'!$H$3:$L$58,5,FALSE)&amp;"時",))</f>
        <v/>
      </c>
      <c r="E14" s="234" t="str">
        <f>IF(IF('113篩選'!$H64&lt;&gt;"",'113篩選'!$H$1&amp;CHAR(10)&amp;'113篩選'!$H64&amp;CHAR(10)&amp;VLOOKUP('113篩選'!$H64,'113篩選'!$H$3:$L$58,2,FALSE)&amp;"年"&amp;VLOOKUP('113篩選'!$H64,'113篩選'!$H$3:$L$58,3,FALSE)&amp;"月"&amp;VLOOKUP('113篩選'!$H64,'113篩選'!$H$3:$L$58,4,FALSE)&amp;"日"&amp;VLOOKUP('113篩選'!$H64,'113篩選'!$H$3:$L$58,5,FALSE)&amp;"時",)="","",IF('113篩選'!$H64&lt;&gt;"",'113篩選'!$H$1&amp;CHAR(10)&amp;'113篩選'!$H64&amp;CHAR(10)&amp;VLOOKUP('113篩選'!$H64,'113篩選'!$H$3:$L$58,2,FALSE)&amp;"年"&amp;VLOOKUP('113篩選'!$H64,'113篩選'!$H$3:$L$58,3,FALSE)&amp;"月"&amp;VLOOKUP('113篩選'!$H64,'113篩選'!$H$3:$L$58,4,FALSE)&amp;"日"&amp;VLOOKUP('113篩選'!$H64,'113篩選'!$H$3:$L$58,5,FALSE)&amp;"時",))</f>
        <v/>
      </c>
      <c r="F14" s="234" t="str">
        <f>IF(IF('113篩選'!$H70&lt;&gt;"",'113篩選'!$H$1&amp;CHAR(10)&amp;'113篩選'!$H70&amp;CHAR(10)&amp;VLOOKUP('113篩選'!$H70,'113篩選'!$H$3:$L$58,2,FALSE)&amp;"年"&amp;VLOOKUP('113篩選'!$H70,'113篩選'!$H$3:$L$58,3,FALSE)&amp;"月"&amp;VLOOKUP('113篩選'!$H70,'113篩選'!$H$3:$L$58,4,FALSE)&amp;"日"&amp;VLOOKUP('113篩選'!$H70,'113篩選'!$H$3:$L$58,5,FALSE)&amp;"時",)="","",IF('113篩選'!$H70&lt;&gt;"",'113篩選'!$H$1&amp;CHAR(10)&amp;'113篩選'!$H70&amp;CHAR(10)&amp;VLOOKUP('113篩選'!$H70,'113篩選'!$H$3:$L$58,2,FALSE)&amp;"年"&amp;VLOOKUP('113篩選'!$H70,'113篩選'!$H$3:$L$58,3,FALSE)&amp;"月"&amp;VLOOKUP('113篩選'!$H70,'113篩選'!$H$3:$L$58,4,FALSE)&amp;"日"&amp;VLOOKUP('113篩選'!$H70,'113篩選'!$H$3:$L$58,5,FALSE)&amp;"時",))</f>
        <v/>
      </c>
    </row>
    <row r="15" spans="1:6" ht="80.45" customHeight="1" x14ac:dyDescent="0.25">
      <c r="A15" s="234" t="str">
        <f>IF(IF('113篩選'!$H41&lt;&gt;"",'113篩選'!$H$1&amp;CHAR(10)&amp;'113篩選'!$H41&amp;CHAR(10)&amp;VLOOKUP('113篩選'!$H41,'113篩選'!$H$3:$L$58,2,FALSE)&amp;"年"&amp;VLOOKUP('113篩選'!$H41,'113篩選'!$H$3:$L$58,3,FALSE)&amp;"月"&amp;VLOOKUP('113篩選'!$H41,'113篩選'!$H$3:$L$58,4,FALSE)&amp;"日"&amp;VLOOKUP('113篩選'!$H41,'113篩選'!$H$3:$L$58,5,FALSE)&amp;"時",)="","",IF('113篩選'!$H41&lt;&gt;"",'113篩選'!$H$1&amp;CHAR(10)&amp;'113篩選'!$H41&amp;CHAR(10)&amp;VLOOKUP('113篩選'!$H41,'113篩選'!$H$3:$L$58,2,FALSE)&amp;"年"&amp;VLOOKUP('113篩選'!$H41,'113篩選'!$H$3:$L$58,3,FALSE)&amp;"月"&amp;VLOOKUP('113篩選'!$H41,'113篩選'!$H$3:$L$58,4,FALSE)&amp;"日"&amp;VLOOKUP('113篩選'!$H41,'113篩選'!$H$3:$L$58,5,FALSE)&amp;"時",))</f>
        <v>光明燈
黃偉翔
74年3月10日吉時</v>
      </c>
      <c r="B15" s="234" t="str">
        <f>IF(IF('113篩選'!$H47&lt;&gt;"",'113篩選'!$H$1&amp;CHAR(10)&amp;'113篩選'!$H47&amp;CHAR(10)&amp;VLOOKUP('113篩選'!$H47,'113篩選'!$H$3:$L$58,2,FALSE)&amp;"年"&amp;VLOOKUP('113篩選'!$H47,'113篩選'!$H$3:$L$58,3,FALSE)&amp;"月"&amp;VLOOKUP('113篩選'!$H47,'113篩選'!$H$3:$L$58,4,FALSE)&amp;"日"&amp;VLOOKUP('113篩選'!$H47,'113篩選'!$H$3:$L$58,5,FALSE)&amp;"時",)="","",IF('113篩選'!$H47&lt;&gt;"",'113篩選'!$H$1&amp;CHAR(10)&amp;'113篩選'!$H47&amp;CHAR(10)&amp;VLOOKUP('113篩選'!$H47,'113篩選'!$H$3:$L$58,2,FALSE)&amp;"年"&amp;VLOOKUP('113篩選'!$H47,'113篩選'!$H$3:$L$58,3,FALSE)&amp;"月"&amp;VLOOKUP('113篩選'!$H47,'113篩選'!$H$3:$L$58,4,FALSE)&amp;"日"&amp;VLOOKUP('113篩選'!$H47,'113篩選'!$H$3:$L$58,5,FALSE)&amp;"時",))</f>
        <v>光明燈
金宥妡
112年1月10日吉時</v>
      </c>
      <c r="C15" s="234" t="str">
        <f>IF(IF('113篩選'!$H53&lt;&gt;"",'113篩選'!$H$1&amp;CHAR(10)&amp;'113篩選'!$H53&amp;CHAR(10)&amp;VLOOKUP('113篩選'!$H53,'113篩選'!$H$3:$L$58,2,FALSE)&amp;"年"&amp;VLOOKUP('113篩選'!$H53,'113篩選'!$H$3:$L$58,3,FALSE)&amp;"月"&amp;VLOOKUP('113篩選'!$H53,'113篩選'!$H$3:$L$58,4,FALSE)&amp;"日"&amp;VLOOKUP('113篩選'!$H53,'113篩選'!$H$3:$L$58,5,FALSE)&amp;"時",)="","",IF('113篩選'!$H53&lt;&gt;"",'113篩選'!$H$1&amp;CHAR(10)&amp;'113篩選'!$H53&amp;CHAR(10)&amp;VLOOKUP('113篩選'!$H53,'113篩選'!$H$3:$L$58,2,FALSE)&amp;"年"&amp;VLOOKUP('113篩選'!$H53,'113篩選'!$H$3:$L$58,3,FALSE)&amp;"月"&amp;VLOOKUP('113篩選'!$H53,'113篩選'!$H$3:$L$58,4,FALSE)&amp;"日"&amp;VLOOKUP('113篩選'!$H53,'113篩選'!$H$3:$L$58,5,FALSE)&amp;"時",))</f>
        <v/>
      </c>
      <c r="D15" s="234" t="str">
        <f>IF(IF('113篩選'!$H59&lt;&gt;"",'113篩選'!$H$1&amp;CHAR(10)&amp;'113篩選'!$H59&amp;CHAR(10)&amp;VLOOKUP('113篩選'!$H59,'113篩選'!$H$3:$L$58,2,FALSE)&amp;"年"&amp;VLOOKUP('113篩選'!$H59,'113篩選'!$H$3:$L$58,3,FALSE)&amp;"月"&amp;VLOOKUP('113篩選'!$H59,'113篩選'!$H$3:$L$58,4,FALSE)&amp;"日"&amp;VLOOKUP('113篩選'!$H59,'113篩選'!$H$3:$L$58,5,FALSE)&amp;"時",)="","",IF('113篩選'!$H59&lt;&gt;"",'113篩選'!$H$1&amp;CHAR(10)&amp;'113篩選'!$H59&amp;CHAR(10)&amp;VLOOKUP('113篩選'!$H59,'113篩選'!$H$3:$L$58,2,FALSE)&amp;"年"&amp;VLOOKUP('113篩選'!$H59,'113篩選'!$H$3:$L$58,3,FALSE)&amp;"月"&amp;VLOOKUP('113篩選'!$H59,'113篩選'!$H$3:$L$58,4,FALSE)&amp;"日"&amp;VLOOKUP('113篩選'!$H59,'113篩選'!$H$3:$L$58,5,FALSE)&amp;"時",))</f>
        <v/>
      </c>
      <c r="E15" s="234" t="str">
        <f>IF(IF('113篩選'!$H65&lt;&gt;"",'113篩選'!$H$1&amp;CHAR(10)&amp;'113篩選'!$H65&amp;CHAR(10)&amp;VLOOKUP('113篩選'!$H65,'113篩選'!$H$3:$L$58,2,FALSE)&amp;"年"&amp;VLOOKUP('113篩選'!$H65,'113篩選'!$H$3:$L$58,3,FALSE)&amp;"月"&amp;VLOOKUP('113篩選'!$H65,'113篩選'!$H$3:$L$58,4,FALSE)&amp;"日"&amp;VLOOKUP('113篩選'!$H65,'113篩選'!$H$3:$L$58,5,FALSE)&amp;"時",)="","",IF('113篩選'!$H65&lt;&gt;"",'113篩選'!$H$1&amp;CHAR(10)&amp;'113篩選'!$H65&amp;CHAR(10)&amp;VLOOKUP('113篩選'!$H65,'113篩選'!$H$3:$L$58,2,FALSE)&amp;"年"&amp;VLOOKUP('113篩選'!$H65,'113篩選'!$H$3:$L$58,3,FALSE)&amp;"月"&amp;VLOOKUP('113篩選'!$H65,'113篩選'!$H$3:$L$58,4,FALSE)&amp;"日"&amp;VLOOKUP('113篩選'!$H65,'113篩選'!$H$3:$L$58,5,FALSE)&amp;"時",))</f>
        <v/>
      </c>
      <c r="F15" s="234" t="str">
        <f>IF(IF('113篩選'!$H71&lt;&gt;"",'113篩選'!$H$1&amp;CHAR(10)&amp;'113篩選'!$H71&amp;CHAR(10)&amp;VLOOKUP('113篩選'!$H71,'113篩選'!$H$3:$L$58,2,FALSE)&amp;"年"&amp;VLOOKUP('113篩選'!$H71,'113篩選'!$H$3:$L$58,3,FALSE)&amp;"月"&amp;VLOOKUP('113篩選'!$H71,'113篩選'!$H$3:$L$58,4,FALSE)&amp;"日"&amp;VLOOKUP('113篩選'!$H71,'113篩選'!$H$3:$L$58,5,FALSE)&amp;"時",)="","",IF('113篩選'!$H71&lt;&gt;"",'113篩選'!$H$1&amp;CHAR(10)&amp;'113篩選'!$H71&amp;CHAR(10)&amp;VLOOKUP('113篩選'!$H71,'113篩選'!$H$3:$L$58,2,FALSE)&amp;"年"&amp;VLOOKUP('113篩選'!$H71,'113篩選'!$H$3:$L$58,3,FALSE)&amp;"月"&amp;VLOOKUP('113篩選'!$H71,'113篩選'!$H$3:$L$58,4,FALSE)&amp;"日"&amp;VLOOKUP('113篩選'!$H71,'113篩選'!$H$3:$L$58,5,FALSE)&amp;"時",))</f>
        <v/>
      </c>
    </row>
    <row r="16" spans="1:6" ht="80.45" customHeight="1" x14ac:dyDescent="0.25">
      <c r="A16" s="234" t="str">
        <f>IF(IF('113篩選'!$H42&lt;&gt;"",'113篩選'!$H$1&amp;CHAR(10)&amp;'113篩選'!$H42&amp;CHAR(10)&amp;VLOOKUP('113篩選'!$H42,'113篩選'!$H$3:$L$58,2,FALSE)&amp;"年"&amp;VLOOKUP('113篩選'!$H42,'113篩選'!$H$3:$L$58,3,FALSE)&amp;"月"&amp;VLOOKUP('113篩選'!$H42,'113篩選'!$H$3:$L$58,4,FALSE)&amp;"日"&amp;VLOOKUP('113篩選'!$H42,'113篩選'!$H$3:$L$58,5,FALSE)&amp;"時",)="","",IF('113篩選'!$H42&lt;&gt;"",'113篩選'!$H$1&amp;CHAR(10)&amp;'113篩選'!$H42&amp;CHAR(10)&amp;VLOOKUP('113篩選'!$H42,'113篩選'!$H$3:$L$58,2,FALSE)&amp;"年"&amp;VLOOKUP('113篩選'!$H42,'113篩選'!$H$3:$L$58,3,FALSE)&amp;"月"&amp;VLOOKUP('113篩選'!$H42,'113篩選'!$H$3:$L$58,4,FALSE)&amp;"日"&amp;VLOOKUP('113篩選'!$H42,'113篩選'!$H$3:$L$58,5,FALSE)&amp;"時",))</f>
        <v>光明燈
金亨利
37年12月28日吉時</v>
      </c>
      <c r="B16" s="234" t="str">
        <f>IF(IF('113篩選'!$H48&lt;&gt;"",'113篩選'!$H$1&amp;CHAR(10)&amp;'113篩選'!$H48&amp;CHAR(10)&amp;VLOOKUP('113篩選'!$H48,'113篩選'!$H$3:$L$58,2,FALSE)&amp;"年"&amp;VLOOKUP('113篩選'!$H48,'113篩選'!$H$3:$L$58,3,FALSE)&amp;"月"&amp;VLOOKUP('113篩選'!$H48,'113篩選'!$H$3:$L$58,4,FALSE)&amp;"日"&amp;VLOOKUP('113篩選'!$H48,'113篩選'!$H$3:$L$58,5,FALSE)&amp;"時",)="","",IF('113篩選'!$H48&lt;&gt;"",'113篩選'!$H$1&amp;CHAR(10)&amp;'113篩選'!$H48&amp;CHAR(10)&amp;VLOOKUP('113篩選'!$H48,'113篩選'!$H$3:$L$58,2,FALSE)&amp;"年"&amp;VLOOKUP('113篩選'!$H48,'113篩選'!$H$3:$L$58,3,FALSE)&amp;"月"&amp;VLOOKUP('113篩選'!$H48,'113篩選'!$H$3:$L$58,4,FALSE)&amp;"日"&amp;VLOOKUP('113篩選'!$H48,'113篩選'!$H$3:$L$58,5,FALSE)&amp;"時",))</f>
        <v>光明燈
王慰民
55年8月15日吉時</v>
      </c>
      <c r="C16" s="234" t="str">
        <f>IF(IF('113篩選'!$H54&lt;&gt;"",'113篩選'!$H$1&amp;CHAR(10)&amp;'113篩選'!$H54&amp;CHAR(10)&amp;VLOOKUP('113篩選'!$H54,'113篩選'!$H$3:$L$58,2,FALSE)&amp;"年"&amp;VLOOKUP('113篩選'!$H54,'113篩選'!$H$3:$L$58,3,FALSE)&amp;"月"&amp;VLOOKUP('113篩選'!$H54,'113篩選'!$H$3:$L$58,4,FALSE)&amp;"日"&amp;VLOOKUP('113篩選'!$H54,'113篩選'!$H$3:$L$58,5,FALSE)&amp;"時",)="","",IF('113篩選'!$H54&lt;&gt;"",'113篩選'!$H$1&amp;CHAR(10)&amp;'113篩選'!$H54&amp;CHAR(10)&amp;VLOOKUP('113篩選'!$H54,'113篩選'!$H$3:$L$58,2,FALSE)&amp;"年"&amp;VLOOKUP('113篩選'!$H54,'113篩選'!$H$3:$L$58,3,FALSE)&amp;"月"&amp;VLOOKUP('113篩選'!$H54,'113篩選'!$H$3:$L$58,4,FALSE)&amp;"日"&amp;VLOOKUP('113篩選'!$H54,'113篩選'!$H$3:$L$58,5,FALSE)&amp;"時",))</f>
        <v/>
      </c>
      <c r="D16" s="234" t="str">
        <f>IF(IF('113篩選'!$H60&lt;&gt;"",'113篩選'!$H$1&amp;CHAR(10)&amp;'113篩選'!$H60&amp;CHAR(10)&amp;VLOOKUP('113篩選'!$H60,'113篩選'!$H$3:$L$58,2,FALSE)&amp;"年"&amp;VLOOKUP('113篩選'!$H60,'113篩選'!$H$3:$L$58,3,FALSE)&amp;"月"&amp;VLOOKUP('113篩選'!$H60,'113篩選'!$H$3:$L$58,4,FALSE)&amp;"日"&amp;VLOOKUP('113篩選'!$H60,'113篩選'!$H$3:$L$58,5,FALSE)&amp;"時",)="","",IF('113篩選'!$H60&lt;&gt;"",'113篩選'!$H$1&amp;CHAR(10)&amp;'113篩選'!$H60&amp;CHAR(10)&amp;VLOOKUP('113篩選'!$H60,'113篩選'!$H$3:$L$58,2,FALSE)&amp;"年"&amp;VLOOKUP('113篩選'!$H60,'113篩選'!$H$3:$L$58,3,FALSE)&amp;"月"&amp;VLOOKUP('113篩選'!$H60,'113篩選'!$H$3:$L$58,4,FALSE)&amp;"日"&amp;VLOOKUP('113篩選'!$H60,'113篩選'!$H$3:$L$58,5,FALSE)&amp;"時",))</f>
        <v/>
      </c>
      <c r="E16" s="234" t="str">
        <f>IF(IF('113篩選'!$H66&lt;&gt;"",'113篩選'!$H$1&amp;CHAR(10)&amp;'113篩選'!$H66&amp;CHAR(10)&amp;VLOOKUP('113篩選'!$H66,'113篩選'!$H$3:$L$58,2,FALSE)&amp;"年"&amp;VLOOKUP('113篩選'!$H66,'113篩選'!$H$3:$L$58,3,FALSE)&amp;"月"&amp;VLOOKUP('113篩選'!$H66,'113篩選'!$H$3:$L$58,4,FALSE)&amp;"日"&amp;VLOOKUP('113篩選'!$H66,'113篩選'!$H$3:$L$58,5,FALSE)&amp;"時",)="","",IF('113篩選'!$H66&lt;&gt;"",'113篩選'!$H$1&amp;CHAR(10)&amp;'113篩選'!$H66&amp;CHAR(10)&amp;VLOOKUP('113篩選'!$H66,'113篩選'!$H$3:$L$58,2,FALSE)&amp;"年"&amp;VLOOKUP('113篩選'!$H66,'113篩選'!$H$3:$L$58,3,FALSE)&amp;"月"&amp;VLOOKUP('113篩選'!$H66,'113篩選'!$H$3:$L$58,4,FALSE)&amp;"日"&amp;VLOOKUP('113篩選'!$H66,'113篩選'!$H$3:$L$58,5,FALSE)&amp;"時",))</f>
        <v/>
      </c>
      <c r="F16" s="234" t="str">
        <f>IF(IF('113篩選'!$H72&lt;&gt;"",'113篩選'!$H$1&amp;CHAR(10)&amp;'113篩選'!$H72&amp;CHAR(10)&amp;VLOOKUP('113篩選'!$H72,'113篩選'!$H$3:$L$58,2,FALSE)&amp;"年"&amp;VLOOKUP('113篩選'!$H72,'113篩選'!$H$3:$L$58,3,FALSE)&amp;"月"&amp;VLOOKUP('113篩選'!$H72,'113篩選'!$H$3:$L$58,4,FALSE)&amp;"日"&amp;VLOOKUP('113篩選'!$H72,'113篩選'!$H$3:$L$58,5,FALSE)&amp;"時",)="","",IF('113篩選'!$H72&lt;&gt;"",'113篩選'!$H$1&amp;CHAR(10)&amp;'113篩選'!$H72&amp;CHAR(10)&amp;VLOOKUP('113篩選'!$H72,'113篩選'!$H$3:$L$58,2,FALSE)&amp;"年"&amp;VLOOKUP('113篩選'!$H72,'113篩選'!$H$3:$L$58,3,FALSE)&amp;"月"&amp;VLOOKUP('113篩選'!$H72,'113篩選'!$H$3:$L$58,4,FALSE)&amp;"日"&amp;VLOOKUP('113篩選'!$H72,'113篩選'!$H$3:$L$58,5,FALSE)&amp;"時",))</f>
        <v/>
      </c>
    </row>
    <row r="17" spans="1:6" s="235" customFormat="1" ht="80.45" customHeight="1" x14ac:dyDescent="0.25">
      <c r="A17" s="234" t="str">
        <f>IF(IF('113篩選'!$H43&lt;&gt;"",'113篩選'!$H$1&amp;CHAR(10)&amp;'113篩選'!$H43&amp;CHAR(10)&amp;VLOOKUP('113篩選'!$H43,'113篩選'!$H$3:$L$58,2,FALSE)&amp;"年"&amp;VLOOKUP('113篩選'!$H43,'113篩選'!$H$3:$L$58,3,FALSE)&amp;"月"&amp;VLOOKUP('113篩選'!$H43,'113篩選'!$H$3:$L$58,4,FALSE)&amp;"日"&amp;VLOOKUP('113篩選'!$H43,'113篩選'!$H$3:$L$58,5,FALSE)&amp;"時",)="","",IF('113篩選'!$H43&lt;&gt;"",'113篩選'!$H$1&amp;CHAR(10)&amp;'113篩選'!$H43&amp;CHAR(10)&amp;VLOOKUP('113篩選'!$H43,'113篩選'!$H$3:$L$58,2,FALSE)&amp;"年"&amp;VLOOKUP('113篩選'!$H43,'113篩選'!$H$3:$L$58,3,FALSE)&amp;"月"&amp;VLOOKUP('113篩選'!$H43,'113篩選'!$H$3:$L$58,4,FALSE)&amp;"日"&amp;VLOOKUP('113篩選'!$H43,'113篩選'!$H$3:$L$58,5,FALSE)&amp;"時",))</f>
        <v>光明燈
吳碧霞
39年10月28日吉時</v>
      </c>
      <c r="B17" s="234" t="str">
        <f>IF(IF('113篩選'!$H49&lt;&gt;"",'113篩選'!$H$1&amp;CHAR(10)&amp;'113篩選'!$H49&amp;CHAR(10)&amp;VLOOKUP('113篩選'!$H49,'113篩選'!$H$3:$L$58,2,FALSE)&amp;"年"&amp;VLOOKUP('113篩選'!$H49,'113篩選'!$H$3:$L$58,3,FALSE)&amp;"月"&amp;VLOOKUP('113篩選'!$H49,'113篩選'!$H$3:$L$58,4,FALSE)&amp;"日"&amp;VLOOKUP('113篩選'!$H49,'113篩選'!$H$3:$L$58,5,FALSE)&amp;"時",)="","",IF('113篩選'!$H49&lt;&gt;"",'113篩選'!$H$1&amp;CHAR(10)&amp;'113篩選'!$H49&amp;CHAR(10)&amp;VLOOKUP('113篩選'!$H49,'113篩選'!$H$3:$L$58,2,FALSE)&amp;"年"&amp;VLOOKUP('113篩選'!$H49,'113篩選'!$H$3:$L$58,3,FALSE)&amp;"月"&amp;VLOOKUP('113篩選'!$H49,'113篩選'!$H$3:$L$58,4,FALSE)&amp;"日"&amp;VLOOKUP('113篩選'!$H49,'113篩選'!$H$3:$L$58,5,FALSE)&amp;"時",))</f>
        <v>光明燈
王柏晸
99年8月14日吉時</v>
      </c>
      <c r="C17" s="234" t="str">
        <f>IF(IF('113篩選'!$H55&lt;&gt;"",'113篩選'!$H$1&amp;CHAR(10)&amp;'113篩選'!$H55&amp;CHAR(10)&amp;VLOOKUP('113篩選'!$H55,'113篩選'!$H$3:$L$58,2,FALSE)&amp;"年"&amp;VLOOKUP('113篩選'!$H55,'113篩選'!$H$3:$L$58,3,FALSE)&amp;"月"&amp;VLOOKUP('113篩選'!$H55,'113篩選'!$H$3:$L$58,4,FALSE)&amp;"日"&amp;VLOOKUP('113篩選'!$H55,'113篩選'!$H$3:$L$58,5,FALSE)&amp;"時",)="","",IF('113篩選'!$H55&lt;&gt;"",'113篩選'!$H$1&amp;CHAR(10)&amp;'113篩選'!$H55&amp;CHAR(10)&amp;VLOOKUP('113篩選'!$H55,'113篩選'!$H$3:$L$58,2,FALSE)&amp;"年"&amp;VLOOKUP('113篩選'!$H55,'113篩選'!$H$3:$L$58,3,FALSE)&amp;"月"&amp;VLOOKUP('113篩選'!$H55,'113篩選'!$H$3:$L$58,4,FALSE)&amp;"日"&amp;VLOOKUP('113篩選'!$H55,'113篩選'!$H$3:$L$58,5,FALSE)&amp;"時",))</f>
        <v/>
      </c>
      <c r="D17" s="234" t="str">
        <f>IF(IF('113篩選'!$H61&lt;&gt;"",'113篩選'!$H$1&amp;CHAR(10)&amp;'113篩選'!$H61&amp;CHAR(10)&amp;VLOOKUP('113篩選'!$H61,'113篩選'!$H$3:$L$58,2,FALSE)&amp;"年"&amp;VLOOKUP('113篩選'!$H61,'113篩選'!$H$3:$L$58,3,FALSE)&amp;"月"&amp;VLOOKUP('113篩選'!$H61,'113篩選'!$H$3:$L$58,4,FALSE)&amp;"日"&amp;VLOOKUP('113篩選'!$H61,'113篩選'!$H$3:$L$58,5,FALSE)&amp;"時",)="","",IF('113篩選'!$H61&lt;&gt;"",'113篩選'!$H$1&amp;CHAR(10)&amp;'113篩選'!$H61&amp;CHAR(10)&amp;VLOOKUP('113篩選'!$H61,'113篩選'!$H$3:$L$58,2,FALSE)&amp;"年"&amp;VLOOKUP('113篩選'!$H61,'113篩選'!$H$3:$L$58,3,FALSE)&amp;"月"&amp;VLOOKUP('113篩選'!$H61,'113篩選'!$H$3:$L$58,4,FALSE)&amp;"日"&amp;VLOOKUP('113篩選'!$H61,'113篩選'!$H$3:$L$58,5,FALSE)&amp;"時",))</f>
        <v/>
      </c>
      <c r="E17" s="234" t="str">
        <f>IF(IF('113篩選'!$H67&lt;&gt;"",'113篩選'!$H$1&amp;CHAR(10)&amp;'113篩選'!$H67&amp;CHAR(10)&amp;VLOOKUP('113篩選'!$H67,'113篩選'!$H$3:$L$58,2,FALSE)&amp;"年"&amp;VLOOKUP('113篩選'!$H67,'113篩選'!$H$3:$L$58,3,FALSE)&amp;"月"&amp;VLOOKUP('113篩選'!$H67,'113篩選'!$H$3:$L$58,4,FALSE)&amp;"日"&amp;VLOOKUP('113篩選'!$H67,'113篩選'!$H$3:$L$58,5,FALSE)&amp;"時",)="","",IF('113篩選'!$H67&lt;&gt;"",'113篩選'!$H$1&amp;CHAR(10)&amp;'113篩選'!$H67&amp;CHAR(10)&amp;VLOOKUP('113篩選'!$H67,'113篩選'!$H$3:$L$58,2,FALSE)&amp;"年"&amp;VLOOKUP('113篩選'!$H67,'113篩選'!$H$3:$L$58,3,FALSE)&amp;"月"&amp;VLOOKUP('113篩選'!$H67,'113篩選'!$H$3:$L$58,4,FALSE)&amp;"日"&amp;VLOOKUP('113篩選'!$H67,'113篩選'!$H$3:$L$58,5,FALSE)&amp;"時",))</f>
        <v/>
      </c>
      <c r="F17" s="234" t="str">
        <f>IF(IF('113篩選'!$H73&lt;&gt;"",'113篩選'!$H$1&amp;CHAR(10)&amp;'113篩選'!$H73&amp;CHAR(10)&amp;VLOOKUP('113篩選'!$H73,'113篩選'!$H$3:$L$58,2,FALSE)&amp;"年"&amp;VLOOKUP('113篩選'!$H73,'113篩選'!$H$3:$L$58,3,FALSE)&amp;"月"&amp;VLOOKUP('113篩選'!$H73,'113篩選'!$H$3:$L$58,4,FALSE)&amp;"日"&amp;VLOOKUP('113篩選'!$H73,'113篩選'!$H$3:$L$58,5,FALSE)&amp;"時",)="","",IF('113篩選'!$H73&lt;&gt;"",'113篩選'!$H$1&amp;CHAR(10)&amp;'113篩選'!$H73&amp;CHAR(10)&amp;VLOOKUP('113篩選'!$H73,'113篩選'!$H$3:$L$58,2,FALSE)&amp;"年"&amp;VLOOKUP('113篩選'!$H73,'113篩選'!$H$3:$L$58,3,FALSE)&amp;"月"&amp;VLOOKUP('113篩選'!$H73,'113篩選'!$H$3:$L$58,4,FALSE)&amp;"日"&amp;VLOOKUP('113篩選'!$H73,'113篩選'!$H$3:$L$58,5,FALSE)&amp;"時",))</f>
        <v/>
      </c>
    </row>
    <row r="18" spans="1:6" s="235" customFormat="1" ht="80.45" customHeight="1" x14ac:dyDescent="0.25">
      <c r="A18" s="234" t="str">
        <f>IF(IF('113篩選'!$H44&lt;&gt;"",'113篩選'!$H$1&amp;CHAR(10)&amp;'113篩選'!$H44&amp;CHAR(10)&amp;VLOOKUP('113篩選'!$H44,'113篩選'!$H$3:$L$58,2,FALSE)&amp;"年"&amp;VLOOKUP('113篩選'!$H44,'113篩選'!$H$3:$L$58,3,FALSE)&amp;"月"&amp;VLOOKUP('113篩選'!$H44,'113篩選'!$H$3:$L$58,4,FALSE)&amp;"日"&amp;VLOOKUP('113篩選'!$H44,'113篩選'!$H$3:$L$58,5,FALSE)&amp;"時",)="","",IF('113篩選'!$H44&lt;&gt;"",'113篩選'!$H$1&amp;CHAR(10)&amp;'113篩選'!$H44&amp;CHAR(10)&amp;VLOOKUP('113篩選'!$H44,'113篩選'!$H$3:$L$58,2,FALSE)&amp;"年"&amp;VLOOKUP('113篩選'!$H44,'113篩選'!$H$3:$L$58,3,FALSE)&amp;"月"&amp;VLOOKUP('113篩選'!$H44,'113篩選'!$H$3:$L$58,4,FALSE)&amp;"日"&amp;VLOOKUP('113篩選'!$H44,'113篩選'!$H$3:$L$58,5,FALSE)&amp;"時",))</f>
        <v>光明燈
金慧貞
67年8月4日吉時</v>
      </c>
      <c r="B18" s="234" t="str">
        <f>IF(IF('113篩選'!$H50&lt;&gt;"",'113篩選'!$H$1&amp;CHAR(10)&amp;'113篩選'!$H50&amp;CHAR(10)&amp;VLOOKUP('113篩選'!$H50,'113篩選'!$H$3:$L$58,2,FALSE)&amp;"年"&amp;VLOOKUP('113篩選'!$H50,'113篩選'!$H$3:$L$58,3,FALSE)&amp;"月"&amp;VLOOKUP('113篩選'!$H50,'113篩選'!$H$3:$L$58,4,FALSE)&amp;"日"&amp;VLOOKUP('113篩選'!$H50,'113篩選'!$H$3:$L$58,5,FALSE)&amp;"時",)="","",IF('113篩選'!$H50&lt;&gt;"",'113篩選'!$H$1&amp;CHAR(10)&amp;'113篩選'!$H50&amp;CHAR(10)&amp;VLOOKUP('113篩選'!$H50,'113篩選'!$H$3:$L$58,2,FALSE)&amp;"年"&amp;VLOOKUP('113篩選'!$H50,'113篩選'!$H$3:$L$58,3,FALSE)&amp;"月"&amp;VLOOKUP('113篩選'!$H50,'113篩選'!$H$3:$L$58,4,FALSE)&amp;"日"&amp;VLOOKUP('113篩選'!$H50,'113篩選'!$H$3:$L$58,5,FALSE)&amp;"時",))</f>
        <v>光明燈
王孇喜
102年5月12日吉時</v>
      </c>
      <c r="C18" s="234" t="str">
        <f>IF(IF('113篩選'!$H56&lt;&gt;"",'113篩選'!$H$1&amp;CHAR(10)&amp;'113篩選'!$H56&amp;CHAR(10)&amp;VLOOKUP('113篩選'!$H56,'113篩選'!$H$3:$L$58,2,FALSE)&amp;"年"&amp;VLOOKUP('113篩選'!$H56,'113篩選'!$H$3:$L$58,3,FALSE)&amp;"月"&amp;VLOOKUP('113篩選'!$H56,'113篩選'!$H$3:$L$58,4,FALSE)&amp;"日"&amp;VLOOKUP('113篩選'!$H56,'113篩選'!$H$3:$L$58,5,FALSE)&amp;"時",)="","",IF('113篩選'!$H56&lt;&gt;"",'113篩選'!$H$1&amp;CHAR(10)&amp;'113篩選'!$H56&amp;CHAR(10)&amp;VLOOKUP('113篩選'!$H56,'113篩選'!$H$3:$L$58,2,FALSE)&amp;"年"&amp;VLOOKUP('113篩選'!$H56,'113篩選'!$H$3:$L$58,3,FALSE)&amp;"月"&amp;VLOOKUP('113篩選'!$H56,'113篩選'!$H$3:$L$58,4,FALSE)&amp;"日"&amp;VLOOKUP('113篩選'!$H56,'113篩選'!$H$3:$L$58,5,FALSE)&amp;"時",))</f>
        <v/>
      </c>
      <c r="D18" s="234" t="str">
        <f>IF(IF('113篩選'!$H62&lt;&gt;"",'113篩選'!$H$1&amp;CHAR(10)&amp;'113篩選'!$H62&amp;CHAR(10)&amp;VLOOKUP('113篩選'!$H62,'113篩選'!$H$3:$L$58,2,FALSE)&amp;"年"&amp;VLOOKUP('113篩選'!$H62,'113篩選'!$H$3:$L$58,3,FALSE)&amp;"月"&amp;VLOOKUP('113篩選'!$H62,'113篩選'!$H$3:$L$58,4,FALSE)&amp;"日"&amp;VLOOKUP('113篩選'!$H62,'113篩選'!$H$3:$L$58,5,FALSE)&amp;"時",)="","",IF('113篩選'!$H62&lt;&gt;"",'113篩選'!$H$1&amp;CHAR(10)&amp;'113篩選'!$H62&amp;CHAR(10)&amp;VLOOKUP('113篩選'!$H62,'113篩選'!$H$3:$L$58,2,FALSE)&amp;"年"&amp;VLOOKUP('113篩選'!$H62,'113篩選'!$H$3:$L$58,3,FALSE)&amp;"月"&amp;VLOOKUP('113篩選'!$H62,'113篩選'!$H$3:$L$58,4,FALSE)&amp;"日"&amp;VLOOKUP('113篩選'!$H62,'113篩選'!$H$3:$L$58,5,FALSE)&amp;"時",))</f>
        <v/>
      </c>
      <c r="E18" s="234" t="str">
        <f>IF(IF('113篩選'!$H68&lt;&gt;"",'113篩選'!$H$1&amp;CHAR(10)&amp;'113篩選'!$H68&amp;CHAR(10)&amp;VLOOKUP('113篩選'!$H68,'113篩選'!$H$3:$L$58,2,FALSE)&amp;"年"&amp;VLOOKUP('113篩選'!$H68,'113篩選'!$H$3:$L$58,3,FALSE)&amp;"月"&amp;VLOOKUP('113篩選'!$H68,'113篩選'!$H$3:$L$58,4,FALSE)&amp;"日"&amp;VLOOKUP('113篩選'!$H68,'113篩選'!$H$3:$L$58,5,FALSE)&amp;"時",)="","",IF('113篩選'!$H68&lt;&gt;"",'113篩選'!$H$1&amp;CHAR(10)&amp;'113篩選'!$H68&amp;CHAR(10)&amp;VLOOKUP('113篩選'!$H68,'113篩選'!$H$3:$L$58,2,FALSE)&amp;"年"&amp;VLOOKUP('113篩選'!$H68,'113篩選'!$H$3:$L$58,3,FALSE)&amp;"月"&amp;VLOOKUP('113篩選'!$H68,'113篩選'!$H$3:$L$58,4,FALSE)&amp;"日"&amp;VLOOKUP('113篩選'!$H68,'113篩選'!$H$3:$L$58,5,FALSE)&amp;"時",))</f>
        <v/>
      </c>
      <c r="F18" s="234" t="str">
        <f>IF(IF('113篩選'!$H74&lt;&gt;"",'113篩選'!$H$1&amp;CHAR(10)&amp;'113篩選'!$H74&amp;CHAR(10)&amp;VLOOKUP('113篩選'!$H74,'113篩選'!$H$3:$L$58,2,FALSE)&amp;"年"&amp;VLOOKUP('113篩選'!$H74,'113篩選'!$H$3:$L$58,3,FALSE)&amp;"月"&amp;VLOOKUP('113篩選'!$H74,'113篩選'!$H$3:$L$58,4,FALSE)&amp;"日"&amp;VLOOKUP('113篩選'!$H74,'113篩選'!$H$3:$L$58,5,FALSE)&amp;"時",)="","",IF('113篩選'!$H74&lt;&gt;"",'113篩選'!$H$1&amp;CHAR(10)&amp;'113篩選'!$H74&amp;CHAR(10)&amp;VLOOKUP('113篩選'!$H74,'113篩選'!$H$3:$L$58,2,FALSE)&amp;"年"&amp;VLOOKUP('113篩選'!$H74,'113篩選'!$H$3:$L$58,3,FALSE)&amp;"月"&amp;VLOOKUP('113篩選'!$H74,'113篩選'!$H$3:$L$58,4,FALSE)&amp;"日"&amp;VLOOKUP('113篩選'!$H74,'113篩選'!$H$3:$L$58,5,FALSE)&amp;"時",))</f>
        <v/>
      </c>
    </row>
    <row r="19" spans="1:6" s="235" customFormat="1" ht="80.45" customHeight="1" x14ac:dyDescent="0.25">
      <c r="A19" s="234" t="str">
        <f>IF(IF('113篩選'!$N3&lt;&gt;"",'113篩選'!$N$1&amp;CHAR(10)&amp;'113篩選'!$N3&amp;CHAR(10)&amp;VLOOKUP('113篩選'!$N3,'113篩選'!$N$3:$R$58,2,FALSE)&amp;"年"&amp;VLOOKUP('113篩選'!$N3,'113篩選'!$N$3:$R$58,3,FALSE)&amp;"月"&amp;VLOOKUP('113篩選'!$N3,'113篩選'!$N$3:$R$58,4,FALSE)&amp;"日"&amp;VLOOKUP('113篩選'!$N3,'113篩選'!$N$3:$R$58,5,FALSE)&amp;"時",)="","",IF('113篩選'!$N3&lt;&gt;"",'113篩選'!$N$1&amp;CHAR(10)&amp;'113篩選'!$N3&amp;CHAR(10)&amp;VLOOKUP('113篩選'!$N3,'113篩選'!$N$3:$R$58,2,FALSE)&amp;"年"&amp;VLOOKUP('113篩選'!$N3,'113篩選'!$N$3:$R$58,3,FALSE)&amp;"月"&amp;VLOOKUP('113篩選'!$N3,'113篩選'!$N$3:$R$58,4,FALSE)&amp;"日"&amp;VLOOKUP('113篩選'!$N3,'113篩選'!$N$3:$R$58,5,FALSE)&amp;"時",))</f>
        <v>財利燈
黃慶昌
38年11月1日午時</v>
      </c>
      <c r="B19" s="241" t="str">
        <f>IF(IF('113篩選'!$N9&lt;&gt;"",'113篩選'!$N$1&amp;CHAR(10)&amp;'113篩選'!$N9&amp;CHAR(10)&amp;VLOOKUP('113篩選'!$N9,'113篩選'!$N$3:$R$58,2,FALSE)&amp;"年"&amp;VLOOKUP('113篩選'!$N9,'113篩選'!$N$3:$R$58,3,FALSE)&amp;"月"&amp;VLOOKUP('113篩選'!$N9,'113篩選'!$N$3:$R$58,4,FALSE)&amp;"日"&amp;VLOOKUP('113篩選'!$N9,'113篩選'!$N$3:$R$58,5,FALSE)&amp;"時",)="","",IF('113篩選'!$N9&lt;&gt;"",'113篩選'!$N$1&amp;CHAR(10)&amp;'113篩選'!$N9&amp;CHAR(10)&amp;VLOOKUP('113篩選'!$N9,'113篩選'!$N$3:$R$58,2,FALSE)&amp;"年"&amp;VLOOKUP('113篩選'!$N9,'113篩選'!$N$3:$R$58,3,FALSE)&amp;"月"&amp;VLOOKUP('113篩選'!$N9,'113篩選'!$N$3:$R$58,4,FALSE)&amp;"日"&amp;VLOOKUP('113篩選'!$N9,'113篩選'!$N$3:$R$58,5,FALSE)&amp;"時",))</f>
        <v>財利燈
陳偉玲
85年1月3日亥時</v>
      </c>
      <c r="C19" s="241" t="str">
        <f>IF(IF('113篩選'!$N15&lt;&gt;"",'113篩選'!$N$1&amp;CHAR(10)&amp;'113篩選'!$N15&amp;CHAR(10)&amp;VLOOKUP('113篩選'!$N15,'113篩選'!$N$3:$R$58,2,FALSE)&amp;"年"&amp;VLOOKUP('113篩選'!$N15,'113篩選'!$N$3:$R$58,3,FALSE)&amp;"月"&amp;VLOOKUP('113篩選'!$N15,'113篩選'!$N$3:$R$58,4,FALSE)&amp;"日"&amp;VLOOKUP('113篩選'!$N15,'113篩選'!$N$3:$R$58,5,FALSE)&amp;"時",)="","",IF('113篩選'!$N15&lt;&gt;"",'113篩選'!$N$1&amp;CHAR(10)&amp;'113篩選'!$N15&amp;CHAR(10)&amp;VLOOKUP('113篩選'!$N15,'113篩選'!$N$3:$R$58,2,FALSE)&amp;"年"&amp;VLOOKUP('113篩選'!$N15,'113篩選'!$N$3:$R$58,3,FALSE)&amp;"月"&amp;VLOOKUP('113篩選'!$N15,'113篩選'!$N$3:$R$58,4,FALSE)&amp;"日"&amp;VLOOKUP('113篩選'!$N15,'113篩選'!$N$3:$R$58,5,FALSE)&amp;"時",))</f>
        <v/>
      </c>
      <c r="D19" s="22" t="str">
        <f>IF(IF('113篩選'!$N21&lt;&gt;"",'113篩選'!$N$1&amp;CHAR(10)&amp;'113篩選'!$N21&amp;CHAR(10)&amp;VLOOKUP('113篩選'!$N21,'113篩選'!$N$3:$R$58,2,FALSE)&amp;"年"&amp;VLOOKUP('113篩選'!$N21,'113篩選'!$N$3:$R$58,3,FALSE)&amp;"月"&amp;VLOOKUP('113篩選'!$N21,'113篩選'!$N$3:$R$58,4,FALSE)&amp;"日"&amp;VLOOKUP('113篩選'!$N21,'113篩選'!$N$3:$R$58,5,FALSE)&amp;"時",)="","",IF('113篩選'!$N21&lt;&gt;"",'113篩選'!$N$1&amp;CHAR(10)&amp;'113篩選'!$N21&amp;CHAR(10)&amp;VLOOKUP('113篩選'!$N21,'113篩選'!$N$3:$R$58,2,FALSE)&amp;"年"&amp;VLOOKUP('113篩選'!$N21,'113篩選'!$N$3:$R$58,3,FALSE)&amp;"月"&amp;VLOOKUP('113篩選'!$N21,'113篩選'!$N$3:$R$58,4,FALSE)&amp;"日"&amp;VLOOKUP('113篩選'!$N21,'113篩選'!$N$3:$R$58,5,FALSE)&amp;"時",))</f>
        <v/>
      </c>
      <c r="E19" s="241" t="str">
        <f>IF(IF('113篩選'!$N27&lt;&gt;"",'113篩選'!$N$1&amp;CHAR(10)&amp;'113篩選'!$N27&amp;CHAR(10)&amp;VLOOKUP('113篩選'!$N27,'113篩選'!$N$3:$R$58,2,FALSE)&amp;"年"&amp;VLOOKUP('113篩選'!$N27,'113篩選'!$N$3:$R$58,3,FALSE)&amp;"月"&amp;VLOOKUP('113篩選'!$N27,'113篩選'!$N$3:$R$58,4,FALSE)&amp;"日"&amp;VLOOKUP('113篩選'!$N27,'113篩選'!$N$3:$R$58,5,FALSE)&amp;"時",)="","",IF('113篩選'!$N27&lt;&gt;"",'113篩選'!$N$1&amp;CHAR(10)&amp;'113篩選'!$N27&amp;CHAR(10)&amp;VLOOKUP('113篩選'!$N27,'113篩選'!$N$3:$R$58,2,FALSE)&amp;"年"&amp;VLOOKUP('113篩選'!$N27,'113篩選'!$N$3:$R$58,3,FALSE)&amp;"月"&amp;VLOOKUP('113篩選'!$N27,'113篩選'!$N$3:$R$58,4,FALSE)&amp;"日"&amp;VLOOKUP('113篩選'!$N27,'113篩選'!$N$3:$R$58,5,FALSE)&amp;"時",))</f>
        <v/>
      </c>
      <c r="F19" s="241" t="str">
        <f>IF(IF('113篩選'!$N33&lt;&gt;"",'113篩選'!$N$1&amp;CHAR(10)&amp;'113篩選'!$N33&amp;CHAR(10)&amp;VLOOKUP('113篩選'!$N33,'113篩選'!$N$3:$R$58,2,FALSE)&amp;"年"&amp;VLOOKUP('113篩選'!$N33,'113篩選'!$N$3:$R$58,3,FALSE)&amp;"月"&amp;VLOOKUP('113篩選'!$N33,'113篩選'!$N$3:$R$58,4,FALSE)&amp;"日"&amp;VLOOKUP('113篩選'!$N33,'113篩選'!$N$3:$R$58,5,FALSE)&amp;"時",)="","",IF('113篩選'!$N33&lt;&gt;"",'113篩選'!$N$1&amp;CHAR(10)&amp;'113篩選'!$N33&amp;CHAR(10)&amp;VLOOKUP('113篩選'!$N33,'113篩選'!$N$3:$R$58,2,FALSE)&amp;"年"&amp;VLOOKUP('113篩選'!$N33,'113篩選'!$N$3:$R$58,3,FALSE)&amp;"月"&amp;VLOOKUP('113篩選'!$N33,'113篩選'!$N$3:$R$58,4,FALSE)&amp;"日"&amp;VLOOKUP('113篩選'!$N33,'113篩選'!$N$3:$R$58,5,FALSE)&amp;"時",))</f>
        <v/>
      </c>
    </row>
    <row r="20" spans="1:6" s="235" customFormat="1" ht="80.45" customHeight="1" x14ac:dyDescent="0.25">
      <c r="A20" s="234" t="str">
        <f>IF(IF('113篩選'!$N4&lt;&gt;"",'113篩選'!$N$1&amp;CHAR(10)&amp;'113篩選'!$N4&amp;CHAR(10)&amp;VLOOKUP('113篩選'!$N4,'113篩選'!$N$3:$R$58,2,FALSE)&amp;"年"&amp;VLOOKUP('113篩選'!$N4,'113篩選'!$N$3:$R$58,3,FALSE)&amp;"月"&amp;VLOOKUP('113篩選'!$N4,'113篩選'!$N$3:$R$58,4,FALSE)&amp;"日"&amp;VLOOKUP('113篩選'!$N4,'113篩選'!$N$3:$R$58,5,FALSE)&amp;"時",)="","",IF('113篩選'!$N4&lt;&gt;"",'113篩選'!$N$1&amp;CHAR(10)&amp;'113篩選'!$N4&amp;CHAR(10)&amp;VLOOKUP('113篩選'!$N4,'113篩選'!$N$3:$R$58,2,FALSE)&amp;"年"&amp;VLOOKUP('113篩選'!$N4,'113篩選'!$N$3:$R$58,3,FALSE)&amp;"月"&amp;VLOOKUP('113篩選'!$N4,'113篩選'!$N$3:$R$58,4,FALSE)&amp;"日"&amp;VLOOKUP('113篩選'!$N4,'113篩選'!$N$3:$R$58,5,FALSE)&amp;"時",))</f>
        <v>財利燈
陳志傑
62年2月2日酉時</v>
      </c>
      <c r="B20" s="241" t="str">
        <f>IF(IF('113篩選'!$N10&lt;&gt;"",'113篩選'!$N$1&amp;CHAR(10)&amp;'113篩選'!$N10&amp;CHAR(10)&amp;VLOOKUP('113篩選'!$N10,'113篩選'!$N$3:$R$58,2,FALSE)&amp;"年"&amp;VLOOKUP('113篩選'!$N10,'113篩選'!$N$3:$R$58,3,FALSE)&amp;"月"&amp;VLOOKUP('113篩選'!$N10,'113篩選'!$N$3:$R$58,4,FALSE)&amp;"日"&amp;VLOOKUP('113篩選'!$N10,'113篩選'!$N$3:$R$58,5,FALSE)&amp;"時",)="","",IF('113篩選'!$N10&lt;&gt;"",'113篩選'!$N$1&amp;CHAR(10)&amp;'113篩選'!$N10&amp;CHAR(10)&amp;VLOOKUP('113篩選'!$N10,'113篩選'!$N$3:$R$58,2,FALSE)&amp;"年"&amp;VLOOKUP('113篩選'!$N10,'113篩選'!$N$3:$R$58,3,FALSE)&amp;"月"&amp;VLOOKUP('113篩選'!$N10,'113篩選'!$N$3:$R$58,4,FALSE)&amp;"日"&amp;VLOOKUP('113篩選'!$N10,'113篩選'!$N$3:$R$58,5,FALSE)&amp;"時",))</f>
        <v>財利燈
周柔君
60年5月1日申時</v>
      </c>
      <c r="C20" s="241" t="str">
        <f>IF(IF('113篩選'!$N16&lt;&gt;"",'113篩選'!$N$1&amp;CHAR(10)&amp;'113篩選'!$N16&amp;CHAR(10)&amp;VLOOKUP('113篩選'!$N16,'113篩選'!$N$3:$R$58,2,FALSE)&amp;"年"&amp;VLOOKUP('113篩選'!$N16,'113篩選'!$N$3:$R$58,3,FALSE)&amp;"月"&amp;VLOOKUP('113篩選'!$N16,'113篩選'!$N$3:$R$58,4,FALSE)&amp;"日"&amp;VLOOKUP('113篩選'!$N16,'113篩選'!$N$3:$R$58,5,FALSE)&amp;"時",)="","",IF('113篩選'!$N16&lt;&gt;"",'113篩選'!$N$1&amp;CHAR(10)&amp;'113篩選'!$N16&amp;CHAR(10)&amp;VLOOKUP('113篩選'!$N16,'113篩選'!$N$3:$R$58,2,FALSE)&amp;"年"&amp;VLOOKUP('113篩選'!$N16,'113篩選'!$N$3:$R$58,3,FALSE)&amp;"月"&amp;VLOOKUP('113篩選'!$N16,'113篩選'!$N$3:$R$58,4,FALSE)&amp;"日"&amp;VLOOKUP('113篩選'!$N16,'113篩選'!$N$3:$R$58,5,FALSE)&amp;"時",))</f>
        <v/>
      </c>
      <c r="D20" s="22" t="str">
        <f>IF(IF('113篩選'!$N22&lt;&gt;"",'113篩選'!$N$1&amp;CHAR(10)&amp;'113篩選'!$N22&amp;CHAR(10)&amp;VLOOKUP('113篩選'!$N22,'113篩選'!$N$3:$R$58,2,FALSE)&amp;"年"&amp;VLOOKUP('113篩選'!$N22,'113篩選'!$N$3:$R$58,3,FALSE)&amp;"月"&amp;VLOOKUP('113篩選'!$N22,'113篩選'!$N$3:$R$58,4,FALSE)&amp;"日"&amp;VLOOKUP('113篩選'!$N22,'113篩選'!$N$3:$R$58,5,FALSE)&amp;"時",)="","",IF('113篩選'!$N22&lt;&gt;"",'113篩選'!$N$1&amp;CHAR(10)&amp;'113篩選'!$N22&amp;CHAR(10)&amp;VLOOKUP('113篩選'!$N22,'113篩選'!$N$3:$R$58,2,FALSE)&amp;"年"&amp;VLOOKUP('113篩選'!$N22,'113篩選'!$N$3:$R$58,3,FALSE)&amp;"月"&amp;VLOOKUP('113篩選'!$N22,'113篩選'!$N$3:$R$58,4,FALSE)&amp;"日"&amp;VLOOKUP('113篩選'!$N22,'113篩選'!$N$3:$R$58,5,FALSE)&amp;"時",))</f>
        <v/>
      </c>
      <c r="E20" s="241" t="str">
        <f>IF(IF('113篩選'!$N28&lt;&gt;"",'113篩選'!$N$1&amp;CHAR(10)&amp;'113篩選'!$N28&amp;CHAR(10)&amp;VLOOKUP('113篩選'!$N28,'113篩選'!$N$3:$R$58,2,FALSE)&amp;"年"&amp;VLOOKUP('113篩選'!$N28,'113篩選'!$N$3:$R$58,3,FALSE)&amp;"月"&amp;VLOOKUP('113篩選'!$N28,'113篩選'!$N$3:$R$58,4,FALSE)&amp;"日"&amp;VLOOKUP('113篩選'!$N28,'113篩選'!$N$3:$R$58,5,FALSE)&amp;"時",)="","",IF('113篩選'!$N28&lt;&gt;"",'113篩選'!$N$1&amp;CHAR(10)&amp;'113篩選'!$N28&amp;CHAR(10)&amp;VLOOKUP('113篩選'!$N28,'113篩選'!$N$3:$R$58,2,FALSE)&amp;"年"&amp;VLOOKUP('113篩選'!$N28,'113篩選'!$N$3:$R$58,3,FALSE)&amp;"月"&amp;VLOOKUP('113篩選'!$N28,'113篩選'!$N$3:$R$58,4,FALSE)&amp;"日"&amp;VLOOKUP('113篩選'!$N28,'113篩選'!$N$3:$R$58,5,FALSE)&amp;"時",))</f>
        <v/>
      </c>
      <c r="F20" s="241" t="str">
        <f>IF(IF('113篩選'!$N34&lt;&gt;"",'113篩選'!$N$1&amp;CHAR(10)&amp;'113篩選'!$N34&amp;CHAR(10)&amp;VLOOKUP('113篩選'!$N34,'113篩選'!$N$3:$R$58,2,FALSE)&amp;"年"&amp;VLOOKUP('113篩選'!$N34,'113篩選'!$N$3:$R$58,3,FALSE)&amp;"月"&amp;VLOOKUP('113篩選'!$N34,'113篩選'!$N$3:$R$58,4,FALSE)&amp;"日"&amp;VLOOKUP('113篩選'!$N34,'113篩選'!$N$3:$R$58,5,FALSE)&amp;"時",)="","",IF('113篩選'!$N34&lt;&gt;"",'113篩選'!$N$1&amp;CHAR(10)&amp;'113篩選'!$N34&amp;CHAR(10)&amp;VLOOKUP('113篩選'!$N34,'113篩選'!$N$3:$R$58,2,FALSE)&amp;"年"&amp;VLOOKUP('113篩選'!$N34,'113篩選'!$N$3:$R$58,3,FALSE)&amp;"月"&amp;VLOOKUP('113篩選'!$N34,'113篩選'!$N$3:$R$58,4,FALSE)&amp;"日"&amp;VLOOKUP('113篩選'!$N34,'113篩選'!$N$3:$R$58,5,FALSE)&amp;"時",))</f>
        <v/>
      </c>
    </row>
    <row r="21" spans="1:6" s="235" customFormat="1" ht="80.45" customHeight="1" x14ac:dyDescent="0.25">
      <c r="A21" s="234" t="str">
        <f>IF(IF('113篩選'!$N5&lt;&gt;"",'113篩選'!$N$1&amp;CHAR(10)&amp;'113篩選'!$N5&amp;CHAR(10)&amp;VLOOKUP('113篩選'!$N5,'113篩選'!$N$3:$R$58,2,FALSE)&amp;"年"&amp;VLOOKUP('113篩選'!$N5,'113篩選'!$N$3:$R$58,3,FALSE)&amp;"月"&amp;VLOOKUP('113篩選'!$N5,'113篩選'!$N$3:$R$58,4,FALSE)&amp;"日"&amp;VLOOKUP('113篩選'!$N5,'113篩選'!$N$3:$R$58,5,FALSE)&amp;"時",)="","",IF('113篩選'!$N5&lt;&gt;"",'113篩選'!$N$1&amp;CHAR(10)&amp;'113篩選'!$N5&amp;CHAR(10)&amp;VLOOKUP('113篩選'!$N5,'113篩選'!$N$3:$R$58,2,FALSE)&amp;"年"&amp;VLOOKUP('113篩選'!$N5,'113篩選'!$N$3:$R$58,3,FALSE)&amp;"月"&amp;VLOOKUP('113篩選'!$N5,'113篩選'!$N$3:$R$58,4,FALSE)&amp;"日"&amp;VLOOKUP('113篩選'!$N5,'113篩選'!$N$3:$R$58,5,FALSE)&amp;"時",))</f>
        <v>財利燈
呂佩臻
50年7月3日戊時</v>
      </c>
      <c r="B21" s="241" t="str">
        <f>IF(IF('113篩選'!$N11&lt;&gt;"",'113篩選'!$N$1&amp;CHAR(10)&amp;'113篩選'!$N11&amp;CHAR(10)&amp;VLOOKUP('113篩選'!$N11,'113篩選'!$N$3:$R$58,2,FALSE)&amp;"年"&amp;VLOOKUP('113篩選'!$N11,'113篩選'!$N$3:$R$58,3,FALSE)&amp;"月"&amp;VLOOKUP('113篩選'!$N11,'113篩選'!$N$3:$R$58,4,FALSE)&amp;"日"&amp;VLOOKUP('113篩選'!$N11,'113篩選'!$N$3:$R$58,5,FALSE)&amp;"時",)="","",IF('113篩選'!$N11&lt;&gt;"",'113篩選'!$N$1&amp;CHAR(10)&amp;'113篩選'!$N11&amp;CHAR(10)&amp;VLOOKUP('113篩選'!$N11,'113篩選'!$N$3:$R$58,2,FALSE)&amp;"年"&amp;VLOOKUP('113篩選'!$N11,'113篩選'!$N$3:$R$58,3,FALSE)&amp;"月"&amp;VLOOKUP('113篩選'!$N11,'113篩選'!$N$3:$R$58,4,FALSE)&amp;"日"&amp;VLOOKUP('113篩選'!$N11,'113篩選'!$N$3:$R$58,5,FALSE)&amp;"時",))</f>
        <v/>
      </c>
      <c r="C21" s="241" t="str">
        <f>IF(IF('113篩選'!$N17&lt;&gt;"",'113篩選'!$N$1&amp;CHAR(10)&amp;'113篩選'!$N17&amp;CHAR(10)&amp;VLOOKUP('113篩選'!$N17,'113篩選'!$N$3:$R$58,2,FALSE)&amp;"年"&amp;VLOOKUP('113篩選'!$N17,'113篩選'!$N$3:$R$58,3,FALSE)&amp;"月"&amp;VLOOKUP('113篩選'!$N17,'113篩選'!$N$3:$R$58,4,FALSE)&amp;"日"&amp;VLOOKUP('113篩選'!$N17,'113篩選'!$N$3:$R$58,5,FALSE)&amp;"時",)="","",IF('113篩選'!$N17&lt;&gt;"",'113篩選'!$N$1&amp;CHAR(10)&amp;'113篩選'!$N17&amp;CHAR(10)&amp;VLOOKUP('113篩選'!$N17,'113篩選'!$N$3:$R$58,2,FALSE)&amp;"年"&amp;VLOOKUP('113篩選'!$N17,'113篩選'!$N$3:$R$58,3,FALSE)&amp;"月"&amp;VLOOKUP('113篩選'!$N17,'113篩選'!$N$3:$R$58,4,FALSE)&amp;"日"&amp;VLOOKUP('113篩選'!$N17,'113篩選'!$N$3:$R$58,5,FALSE)&amp;"時",))</f>
        <v/>
      </c>
      <c r="D21" s="22" t="str">
        <f>IF(IF('113篩選'!$N23&lt;&gt;"",'113篩選'!$N$1&amp;CHAR(10)&amp;'113篩選'!$N23&amp;CHAR(10)&amp;VLOOKUP('113篩選'!$N23,'113篩選'!$N$3:$R$58,2,FALSE)&amp;"年"&amp;VLOOKUP('113篩選'!$N23,'113篩選'!$N$3:$R$58,3,FALSE)&amp;"月"&amp;VLOOKUP('113篩選'!$N23,'113篩選'!$N$3:$R$58,4,FALSE)&amp;"日"&amp;VLOOKUP('113篩選'!$N23,'113篩選'!$N$3:$R$58,5,FALSE)&amp;"時",)="","",IF('113篩選'!$N23&lt;&gt;"",'113篩選'!$N$1&amp;CHAR(10)&amp;'113篩選'!$N23&amp;CHAR(10)&amp;VLOOKUP('113篩選'!$N23,'113篩選'!$N$3:$R$58,2,FALSE)&amp;"年"&amp;VLOOKUP('113篩選'!$N23,'113篩選'!$N$3:$R$58,3,FALSE)&amp;"月"&amp;VLOOKUP('113篩選'!$N23,'113篩選'!$N$3:$R$58,4,FALSE)&amp;"日"&amp;VLOOKUP('113篩選'!$N23,'113篩選'!$N$3:$R$58,5,FALSE)&amp;"時",))</f>
        <v/>
      </c>
      <c r="E21" s="241" t="str">
        <f>IF(IF('113篩選'!$N29&lt;&gt;"",'113篩選'!$N$1&amp;CHAR(10)&amp;'113篩選'!$N29&amp;CHAR(10)&amp;VLOOKUP('113篩選'!$N29,'113篩選'!$N$3:$R$58,2,FALSE)&amp;"年"&amp;VLOOKUP('113篩選'!$N29,'113篩選'!$N$3:$R$58,3,FALSE)&amp;"月"&amp;VLOOKUP('113篩選'!$N29,'113篩選'!$N$3:$R$58,4,FALSE)&amp;"日"&amp;VLOOKUP('113篩選'!$N29,'113篩選'!$N$3:$R$58,5,FALSE)&amp;"時",)="","",IF('113篩選'!$N29&lt;&gt;"",'113篩選'!$N$1&amp;CHAR(10)&amp;'113篩選'!$N29&amp;CHAR(10)&amp;VLOOKUP('113篩選'!$N29,'113篩選'!$N$3:$R$58,2,FALSE)&amp;"年"&amp;VLOOKUP('113篩選'!$N29,'113篩選'!$N$3:$R$58,3,FALSE)&amp;"月"&amp;VLOOKUP('113篩選'!$N29,'113篩選'!$N$3:$R$58,4,FALSE)&amp;"日"&amp;VLOOKUP('113篩選'!$N29,'113篩選'!$N$3:$R$58,5,FALSE)&amp;"時",))</f>
        <v/>
      </c>
      <c r="F21" s="241" t="str">
        <f>IF(IF('113篩選'!$N35&lt;&gt;"",'113篩選'!$N$1&amp;CHAR(10)&amp;'113篩選'!$N35&amp;CHAR(10)&amp;VLOOKUP('113篩選'!$N35,'113篩選'!$N$3:$R$58,2,FALSE)&amp;"年"&amp;VLOOKUP('113篩選'!$N35,'113篩選'!$N$3:$R$58,3,FALSE)&amp;"月"&amp;VLOOKUP('113篩選'!$N35,'113篩選'!$N$3:$R$58,4,FALSE)&amp;"日"&amp;VLOOKUP('113篩選'!$N35,'113篩選'!$N$3:$R$58,5,FALSE)&amp;"時",)="","",IF('113篩選'!$N35&lt;&gt;"",'113篩選'!$N$1&amp;CHAR(10)&amp;'113篩選'!$N35&amp;CHAR(10)&amp;VLOOKUP('113篩選'!$N35,'113篩選'!$N$3:$R$58,2,FALSE)&amp;"年"&amp;VLOOKUP('113篩選'!$N35,'113篩選'!$N$3:$R$58,3,FALSE)&amp;"月"&amp;VLOOKUP('113篩選'!$N35,'113篩選'!$N$3:$R$58,4,FALSE)&amp;"日"&amp;VLOOKUP('113篩選'!$N35,'113篩選'!$N$3:$R$58,5,FALSE)&amp;"時",))</f>
        <v/>
      </c>
    </row>
    <row r="22" spans="1:6" s="235" customFormat="1" ht="80.45" customHeight="1" x14ac:dyDescent="0.25">
      <c r="A22" s="234" t="str">
        <f>IF(IF('113篩選'!$N6&lt;&gt;"",'113篩選'!$N$1&amp;CHAR(10)&amp;'113篩選'!$N6&amp;CHAR(10)&amp;VLOOKUP('113篩選'!$N6,'113篩選'!$N$3:$R$58,2,FALSE)&amp;"年"&amp;VLOOKUP('113篩選'!$N6,'113篩選'!$N$3:$R$58,3,FALSE)&amp;"月"&amp;VLOOKUP('113篩選'!$N6,'113篩選'!$N$3:$R$58,4,FALSE)&amp;"日"&amp;VLOOKUP('113篩選'!$N6,'113篩選'!$N$3:$R$58,5,FALSE)&amp;"時",)="","",IF('113篩選'!$N6&lt;&gt;"",'113篩選'!$N$1&amp;CHAR(10)&amp;'113篩選'!$N6&amp;CHAR(10)&amp;VLOOKUP('113篩選'!$N6,'113篩選'!$N$3:$R$58,2,FALSE)&amp;"年"&amp;VLOOKUP('113篩選'!$N6,'113篩選'!$N$3:$R$58,3,FALSE)&amp;"月"&amp;VLOOKUP('113篩選'!$N6,'113篩選'!$N$3:$R$58,4,FALSE)&amp;"日"&amp;VLOOKUP('113篩選'!$N6,'113篩選'!$N$3:$R$58,5,FALSE)&amp;"時",))</f>
        <v>財利燈
李彥霖
70年12月17日丑時</v>
      </c>
      <c r="B22" s="241" t="str">
        <f>IF(IF('113篩選'!$N12&lt;&gt;"",'113篩選'!$N$1&amp;CHAR(10)&amp;'113篩選'!$N12&amp;CHAR(10)&amp;VLOOKUP('113篩選'!$N12,'113篩選'!$N$3:$R$58,2,FALSE)&amp;"年"&amp;VLOOKUP('113篩選'!$N12,'113篩選'!$N$3:$R$58,3,FALSE)&amp;"月"&amp;VLOOKUP('113篩選'!$N12,'113篩選'!$N$3:$R$58,4,FALSE)&amp;"日"&amp;VLOOKUP('113篩選'!$N12,'113篩選'!$N$3:$R$58,5,FALSE)&amp;"時",)="","",IF('113篩選'!$N12&lt;&gt;"",'113篩選'!$N$1&amp;CHAR(10)&amp;'113篩選'!$N12&amp;CHAR(10)&amp;VLOOKUP('113篩選'!$N12,'113篩選'!$N$3:$R$58,2,FALSE)&amp;"年"&amp;VLOOKUP('113篩選'!$N12,'113篩選'!$N$3:$R$58,3,FALSE)&amp;"月"&amp;VLOOKUP('113篩選'!$N12,'113篩選'!$N$3:$R$58,4,FALSE)&amp;"日"&amp;VLOOKUP('113篩選'!$N12,'113篩選'!$N$3:$R$58,5,FALSE)&amp;"時",))</f>
        <v/>
      </c>
      <c r="C22" s="241" t="str">
        <f>IF(IF('113篩選'!$N18&lt;&gt;"",'113篩選'!$N$1&amp;CHAR(10)&amp;'113篩選'!$N18&amp;CHAR(10)&amp;VLOOKUP('113篩選'!$N18,'113篩選'!$N$3:$R$58,2,FALSE)&amp;"年"&amp;VLOOKUP('113篩選'!$N18,'113篩選'!$N$3:$R$58,3,FALSE)&amp;"月"&amp;VLOOKUP('113篩選'!$N18,'113篩選'!$N$3:$R$58,4,FALSE)&amp;"日"&amp;VLOOKUP('113篩選'!$N18,'113篩選'!$N$3:$R$58,5,FALSE)&amp;"時",)="","",IF('113篩選'!$N18&lt;&gt;"",'113篩選'!$N$1&amp;CHAR(10)&amp;'113篩選'!$N18&amp;CHAR(10)&amp;VLOOKUP('113篩選'!$N18,'113篩選'!$N$3:$R$58,2,FALSE)&amp;"年"&amp;VLOOKUP('113篩選'!$N18,'113篩選'!$N$3:$R$58,3,FALSE)&amp;"月"&amp;VLOOKUP('113篩選'!$N18,'113篩選'!$N$3:$R$58,4,FALSE)&amp;"日"&amp;VLOOKUP('113篩選'!$N18,'113篩選'!$N$3:$R$58,5,FALSE)&amp;"時",))</f>
        <v/>
      </c>
      <c r="D22" s="22" t="str">
        <f>IF(IF('113篩選'!$N24&lt;&gt;"",'113篩選'!$N$1&amp;CHAR(10)&amp;'113篩選'!$N24&amp;CHAR(10)&amp;VLOOKUP('113篩選'!$N24,'113篩選'!$N$3:$R$58,2,FALSE)&amp;"年"&amp;VLOOKUP('113篩選'!$N24,'113篩選'!$N$3:$R$58,3,FALSE)&amp;"月"&amp;VLOOKUP('113篩選'!$N24,'113篩選'!$N$3:$R$58,4,FALSE)&amp;"日"&amp;VLOOKUP('113篩選'!$N24,'113篩選'!$N$3:$R$58,5,FALSE)&amp;"時",)="","",IF('113篩選'!$N24&lt;&gt;"",'113篩選'!$N$1&amp;CHAR(10)&amp;'113篩選'!$N24&amp;CHAR(10)&amp;VLOOKUP('113篩選'!$N24,'113篩選'!$N$3:$R$58,2,FALSE)&amp;"年"&amp;VLOOKUP('113篩選'!$N24,'113篩選'!$N$3:$R$58,3,FALSE)&amp;"月"&amp;VLOOKUP('113篩選'!$N24,'113篩選'!$N$3:$R$58,4,FALSE)&amp;"日"&amp;VLOOKUP('113篩選'!$N24,'113篩選'!$N$3:$R$58,5,FALSE)&amp;"時",))</f>
        <v/>
      </c>
      <c r="E22" s="241" t="str">
        <f>IF(IF('113篩選'!$N30&lt;&gt;"",'113篩選'!$N$1&amp;CHAR(10)&amp;'113篩選'!$N30&amp;CHAR(10)&amp;VLOOKUP('113篩選'!$N30,'113篩選'!$N$3:$R$58,2,FALSE)&amp;"年"&amp;VLOOKUP('113篩選'!$N30,'113篩選'!$N$3:$R$58,3,FALSE)&amp;"月"&amp;VLOOKUP('113篩選'!$N30,'113篩選'!$N$3:$R$58,4,FALSE)&amp;"日"&amp;VLOOKUP('113篩選'!$N30,'113篩選'!$N$3:$R$58,5,FALSE)&amp;"時",)="","",IF('113篩選'!$N30&lt;&gt;"",'113篩選'!$N$1&amp;CHAR(10)&amp;'113篩選'!$N30&amp;CHAR(10)&amp;VLOOKUP('113篩選'!$N30,'113篩選'!$N$3:$R$58,2,FALSE)&amp;"年"&amp;VLOOKUP('113篩選'!$N30,'113篩選'!$N$3:$R$58,3,FALSE)&amp;"月"&amp;VLOOKUP('113篩選'!$N30,'113篩選'!$N$3:$R$58,4,FALSE)&amp;"日"&amp;VLOOKUP('113篩選'!$N30,'113篩選'!$N$3:$R$58,5,FALSE)&amp;"時",))</f>
        <v/>
      </c>
      <c r="F22" s="241" t="str">
        <f>IF(IF('113篩選'!$N36&lt;&gt;"",'113篩選'!$N$1&amp;CHAR(10)&amp;'113篩選'!$N36&amp;CHAR(10)&amp;VLOOKUP('113篩選'!$N36,'113篩選'!$N$3:$R$58,2,FALSE)&amp;"年"&amp;VLOOKUP('113篩選'!$N36,'113篩選'!$N$3:$R$58,3,FALSE)&amp;"月"&amp;VLOOKUP('113篩選'!$N36,'113篩選'!$N$3:$R$58,4,FALSE)&amp;"日"&amp;VLOOKUP('113篩選'!$N36,'113篩選'!$N$3:$R$58,5,FALSE)&amp;"時",)="","",IF('113篩選'!$N36&lt;&gt;"",'113篩選'!$N$1&amp;CHAR(10)&amp;'113篩選'!$N36&amp;CHAR(10)&amp;VLOOKUP('113篩選'!$N36,'113篩選'!$N$3:$R$58,2,FALSE)&amp;"年"&amp;VLOOKUP('113篩選'!$N36,'113篩選'!$N$3:$R$58,3,FALSE)&amp;"月"&amp;VLOOKUP('113篩選'!$N36,'113篩選'!$N$3:$R$58,4,FALSE)&amp;"日"&amp;VLOOKUP('113篩選'!$N36,'113篩選'!$N$3:$R$58,5,FALSE)&amp;"時",))</f>
        <v/>
      </c>
    </row>
    <row r="23" spans="1:6" ht="80.45" customHeight="1" x14ac:dyDescent="0.25">
      <c r="A23" s="234" t="str">
        <f>IF(IF('113篩選'!$N7&lt;&gt;"",'113篩選'!$N$1&amp;CHAR(10)&amp;'113篩選'!$N7&amp;CHAR(10)&amp;VLOOKUP('113篩選'!$N7,'113篩選'!$N$3:$R$58,2,FALSE)&amp;"年"&amp;VLOOKUP('113篩選'!$N7,'113篩選'!$N$3:$R$58,3,FALSE)&amp;"月"&amp;VLOOKUP('113篩選'!$N7,'113篩選'!$N$3:$R$58,4,FALSE)&amp;"日"&amp;VLOOKUP('113篩選'!$N7,'113篩選'!$N$3:$R$58,5,FALSE)&amp;"時",)="","",IF('113篩選'!$N7&lt;&gt;"",'113篩選'!$N$1&amp;CHAR(10)&amp;'113篩選'!$N7&amp;CHAR(10)&amp;VLOOKUP('113篩選'!$N7,'113篩選'!$N$3:$R$58,2,FALSE)&amp;"年"&amp;VLOOKUP('113篩選'!$N7,'113篩選'!$N$3:$R$58,3,FALSE)&amp;"月"&amp;VLOOKUP('113篩選'!$N7,'113篩選'!$N$3:$R$58,4,FALSE)&amp;"日"&amp;VLOOKUP('113篩選'!$N7,'113篩選'!$N$3:$R$58,5,FALSE)&amp;"時",))</f>
        <v>財利燈
劉羿廷
41年11月12日吉時</v>
      </c>
      <c r="B23" s="241" t="str">
        <f>IF(IF('113篩選'!$N13&lt;&gt;"",'113篩選'!$N$1&amp;CHAR(10)&amp;'113篩選'!$N13&amp;CHAR(10)&amp;VLOOKUP('113篩選'!$N13,'113篩選'!$N$3:$R$58,2,FALSE)&amp;"年"&amp;VLOOKUP('113篩選'!$N13,'113篩選'!$N$3:$R$58,3,FALSE)&amp;"月"&amp;VLOOKUP('113篩選'!$N13,'113篩選'!$N$3:$R$58,4,FALSE)&amp;"日"&amp;VLOOKUP('113篩選'!$N13,'113篩選'!$N$3:$R$58,5,FALSE)&amp;"時",)="","",IF('113篩選'!$N13&lt;&gt;"",'113篩選'!$N$1&amp;CHAR(10)&amp;'113篩選'!$N13&amp;CHAR(10)&amp;VLOOKUP('113篩選'!$N13,'113篩選'!$N$3:$R$58,2,FALSE)&amp;"年"&amp;VLOOKUP('113篩選'!$N13,'113篩選'!$N$3:$R$58,3,FALSE)&amp;"月"&amp;VLOOKUP('113篩選'!$N13,'113篩選'!$N$3:$R$58,4,FALSE)&amp;"日"&amp;VLOOKUP('113篩選'!$N13,'113篩選'!$N$3:$R$58,5,FALSE)&amp;"時",))</f>
        <v/>
      </c>
      <c r="C23" s="241" t="str">
        <f>IF(IF('113篩選'!$N19&lt;&gt;"",'113篩選'!$N$1&amp;CHAR(10)&amp;'113篩選'!$N19&amp;CHAR(10)&amp;VLOOKUP('113篩選'!$N19,'113篩選'!$N$3:$R$58,2,FALSE)&amp;"年"&amp;VLOOKUP('113篩選'!$N19,'113篩選'!$N$3:$R$58,3,FALSE)&amp;"月"&amp;VLOOKUP('113篩選'!$N19,'113篩選'!$N$3:$R$58,4,FALSE)&amp;"日"&amp;VLOOKUP('113篩選'!$N19,'113篩選'!$N$3:$R$58,5,FALSE)&amp;"時",)="","",IF('113篩選'!$N19&lt;&gt;"",'113篩選'!$N$1&amp;CHAR(10)&amp;'113篩選'!$N19&amp;CHAR(10)&amp;VLOOKUP('113篩選'!$N19,'113篩選'!$N$3:$R$58,2,FALSE)&amp;"年"&amp;VLOOKUP('113篩選'!$N19,'113篩選'!$N$3:$R$58,3,FALSE)&amp;"月"&amp;VLOOKUP('113篩選'!$N19,'113篩選'!$N$3:$R$58,4,FALSE)&amp;"日"&amp;VLOOKUP('113篩選'!$N19,'113篩選'!$N$3:$R$58,5,FALSE)&amp;"時",))</f>
        <v/>
      </c>
      <c r="D23" s="22" t="str">
        <f>IF(IF('113篩選'!$N25&lt;&gt;"",'113篩選'!$N$1&amp;CHAR(10)&amp;'113篩選'!$N25&amp;CHAR(10)&amp;VLOOKUP('113篩選'!$N25,'113篩選'!$N$3:$R$58,2,FALSE)&amp;"年"&amp;VLOOKUP('113篩選'!$N25,'113篩選'!$N$3:$R$58,3,FALSE)&amp;"月"&amp;VLOOKUP('113篩選'!$N25,'113篩選'!$N$3:$R$58,4,FALSE)&amp;"日"&amp;VLOOKUP('113篩選'!$N25,'113篩選'!$N$3:$R$58,5,FALSE)&amp;"時",)="","",IF('113篩選'!$N25&lt;&gt;"",'113篩選'!$N$1&amp;CHAR(10)&amp;'113篩選'!$N25&amp;CHAR(10)&amp;VLOOKUP('113篩選'!$N25,'113篩選'!$N$3:$R$58,2,FALSE)&amp;"年"&amp;VLOOKUP('113篩選'!$N25,'113篩選'!$N$3:$R$58,3,FALSE)&amp;"月"&amp;VLOOKUP('113篩選'!$N25,'113篩選'!$N$3:$R$58,4,FALSE)&amp;"日"&amp;VLOOKUP('113篩選'!$N25,'113篩選'!$N$3:$R$58,5,FALSE)&amp;"時",))</f>
        <v/>
      </c>
      <c r="E23" s="241" t="str">
        <f>IF(IF('113篩選'!$N31&lt;&gt;"",'113篩選'!$N$1&amp;CHAR(10)&amp;'113篩選'!$N31&amp;CHAR(10)&amp;VLOOKUP('113篩選'!$N31,'113篩選'!$N$3:$R$58,2,FALSE)&amp;"年"&amp;VLOOKUP('113篩選'!$N31,'113篩選'!$N$3:$R$58,3,FALSE)&amp;"月"&amp;VLOOKUP('113篩選'!$N31,'113篩選'!$N$3:$R$58,4,FALSE)&amp;"日"&amp;VLOOKUP('113篩選'!$N31,'113篩選'!$N$3:$R$58,5,FALSE)&amp;"時",)="","",IF('113篩選'!$N31&lt;&gt;"",'113篩選'!$N$1&amp;CHAR(10)&amp;'113篩選'!$N31&amp;CHAR(10)&amp;VLOOKUP('113篩選'!$N31,'113篩選'!$N$3:$R$58,2,FALSE)&amp;"年"&amp;VLOOKUP('113篩選'!$N31,'113篩選'!$N$3:$R$58,3,FALSE)&amp;"月"&amp;VLOOKUP('113篩選'!$N31,'113篩選'!$N$3:$R$58,4,FALSE)&amp;"日"&amp;VLOOKUP('113篩選'!$N31,'113篩選'!$N$3:$R$58,5,FALSE)&amp;"時",))</f>
        <v/>
      </c>
      <c r="F23" s="241" t="str">
        <f>IF(IF('113篩選'!$N37&lt;&gt;"",'113篩選'!$N$1&amp;CHAR(10)&amp;'113篩選'!$N37&amp;CHAR(10)&amp;VLOOKUP('113篩選'!$N37,'113篩選'!$N$3:$R$58,2,FALSE)&amp;"年"&amp;VLOOKUP('113篩選'!$N37,'113篩選'!$N$3:$R$58,3,FALSE)&amp;"月"&amp;VLOOKUP('113篩選'!$N37,'113篩選'!$N$3:$R$58,4,FALSE)&amp;"日"&amp;VLOOKUP('113篩選'!$N37,'113篩選'!$N$3:$R$58,5,FALSE)&amp;"時",)="","",IF('113篩選'!$N37&lt;&gt;"",'113篩選'!$N$1&amp;CHAR(10)&amp;'113篩選'!$N37&amp;CHAR(10)&amp;VLOOKUP('113篩選'!$N37,'113篩選'!$N$3:$R$58,2,FALSE)&amp;"年"&amp;VLOOKUP('113篩選'!$N37,'113篩選'!$N$3:$R$58,3,FALSE)&amp;"月"&amp;VLOOKUP('113篩選'!$N37,'113篩選'!$N$3:$R$58,4,FALSE)&amp;"日"&amp;VLOOKUP('113篩選'!$N37,'113篩選'!$N$3:$R$58,5,FALSE)&amp;"時",))</f>
        <v/>
      </c>
    </row>
    <row r="24" spans="1:6" ht="80.45" customHeight="1" x14ac:dyDescent="0.25">
      <c r="A24" s="234" t="str">
        <f>IF(IF('113篩選'!$N8&lt;&gt;"",'113篩選'!$N$1&amp;CHAR(10)&amp;'113篩選'!$N8&amp;CHAR(10)&amp;VLOOKUP('113篩選'!$N8,'113篩選'!$N$3:$R$58,2,FALSE)&amp;"年"&amp;VLOOKUP('113篩選'!$N8,'113篩選'!$N$3:$R$58,3,FALSE)&amp;"月"&amp;VLOOKUP('113篩選'!$N8,'113篩選'!$N$3:$R$58,4,FALSE)&amp;"日"&amp;VLOOKUP('113篩選'!$N8,'113篩選'!$N$3:$R$58,5,FALSE)&amp;"時",)="","",IF('113篩選'!$N8&lt;&gt;"",'113篩選'!$N$1&amp;CHAR(10)&amp;'113篩選'!$N8&amp;CHAR(10)&amp;VLOOKUP('113篩選'!$N8,'113篩選'!$N$3:$R$58,2,FALSE)&amp;"年"&amp;VLOOKUP('113篩選'!$N8,'113篩選'!$N$3:$R$58,3,FALSE)&amp;"月"&amp;VLOOKUP('113篩選'!$N8,'113篩選'!$N$3:$R$58,4,FALSE)&amp;"日"&amp;VLOOKUP('113篩選'!$N8,'113篩選'!$N$3:$R$58,5,FALSE)&amp;"時",))</f>
        <v>財利燈
陳寶雄
55年潤3月28日辰時</v>
      </c>
      <c r="B24" s="241" t="str">
        <f>IF(IF('113篩選'!$N14&lt;&gt;"",'113篩選'!$N$1&amp;CHAR(10)&amp;'113篩選'!$N14&amp;CHAR(10)&amp;VLOOKUP('113篩選'!$N14,'113篩選'!$N$3:$R$58,2,FALSE)&amp;"年"&amp;VLOOKUP('113篩選'!$N14,'113篩選'!$N$3:$R$58,3,FALSE)&amp;"月"&amp;VLOOKUP('113篩選'!$N14,'113篩選'!$N$3:$R$58,4,FALSE)&amp;"日"&amp;VLOOKUP('113篩選'!$N14,'113篩選'!$N$3:$R$58,5,FALSE)&amp;"時",)="","",IF('113篩選'!$N14&lt;&gt;"",'113篩選'!$N$1&amp;CHAR(10)&amp;'113篩選'!$N14&amp;CHAR(10)&amp;VLOOKUP('113篩選'!$N14,'113篩選'!$N$3:$R$58,2,FALSE)&amp;"年"&amp;VLOOKUP('113篩選'!$N14,'113篩選'!$N$3:$R$58,3,FALSE)&amp;"月"&amp;VLOOKUP('113篩選'!$N14,'113篩選'!$N$3:$R$58,4,FALSE)&amp;"日"&amp;VLOOKUP('113篩選'!$N14,'113篩選'!$N$3:$R$58,5,FALSE)&amp;"時",))</f>
        <v/>
      </c>
      <c r="C24" s="241" t="str">
        <f>IF(IF('113篩選'!$N20&lt;&gt;"",'113篩選'!$N$1&amp;CHAR(10)&amp;'113篩選'!$N20&amp;CHAR(10)&amp;VLOOKUP('113篩選'!$N20,'113篩選'!$N$3:$R$58,2,FALSE)&amp;"年"&amp;VLOOKUP('113篩選'!$N20,'113篩選'!$N$3:$R$58,3,FALSE)&amp;"月"&amp;VLOOKUP('113篩選'!$N20,'113篩選'!$N$3:$R$58,4,FALSE)&amp;"日"&amp;VLOOKUP('113篩選'!$N20,'113篩選'!$N$3:$R$58,5,FALSE)&amp;"時",)="","",IF('113篩選'!$N20&lt;&gt;"",'113篩選'!$N$1&amp;CHAR(10)&amp;'113篩選'!$N20&amp;CHAR(10)&amp;VLOOKUP('113篩選'!$N20,'113篩選'!$N$3:$R$58,2,FALSE)&amp;"年"&amp;VLOOKUP('113篩選'!$N20,'113篩選'!$N$3:$R$58,3,FALSE)&amp;"月"&amp;VLOOKUP('113篩選'!$N20,'113篩選'!$N$3:$R$58,4,FALSE)&amp;"日"&amp;VLOOKUP('113篩選'!$N20,'113篩選'!$N$3:$R$58,5,FALSE)&amp;"時",))</f>
        <v/>
      </c>
      <c r="D24" s="22" t="str">
        <f>IF(IF('113篩選'!$N26&lt;&gt;"",'113篩選'!$N$1&amp;CHAR(10)&amp;'113篩選'!$N26&amp;CHAR(10)&amp;VLOOKUP('113篩選'!$N26,'113篩選'!$N$3:$R$58,2,FALSE)&amp;"年"&amp;VLOOKUP('113篩選'!$N26,'113篩選'!$N$3:$R$58,3,FALSE)&amp;"月"&amp;VLOOKUP('113篩選'!$N26,'113篩選'!$N$3:$R$58,4,FALSE)&amp;"日"&amp;VLOOKUP('113篩選'!$N26,'113篩選'!$N$3:$R$58,5,FALSE)&amp;"時",)="","",IF('113篩選'!$N26&lt;&gt;"",'113篩選'!$N$1&amp;CHAR(10)&amp;'113篩選'!$N26&amp;CHAR(10)&amp;VLOOKUP('113篩選'!$N26,'113篩選'!$N$3:$R$58,2,FALSE)&amp;"年"&amp;VLOOKUP('113篩選'!$N26,'113篩選'!$N$3:$R$58,3,FALSE)&amp;"月"&amp;VLOOKUP('113篩選'!$N26,'113篩選'!$N$3:$R$58,4,FALSE)&amp;"日"&amp;VLOOKUP('113篩選'!$N26,'113篩選'!$N$3:$R$58,5,FALSE)&amp;"時",))</f>
        <v/>
      </c>
      <c r="E24" s="241" t="str">
        <f>IF(IF('113篩選'!$N32&lt;&gt;"",'113篩選'!$N$1&amp;CHAR(10)&amp;'113篩選'!$N32&amp;CHAR(10)&amp;VLOOKUP('113篩選'!$N32,'113篩選'!$N$3:$R$58,2,FALSE)&amp;"年"&amp;VLOOKUP('113篩選'!$N32,'113篩選'!$N$3:$R$58,3,FALSE)&amp;"月"&amp;VLOOKUP('113篩選'!$N32,'113篩選'!$N$3:$R$58,4,FALSE)&amp;"日"&amp;VLOOKUP('113篩選'!$N32,'113篩選'!$N$3:$R$58,5,FALSE)&amp;"時",)="","",IF('113篩選'!$N32&lt;&gt;"",'113篩選'!$N$1&amp;CHAR(10)&amp;'113篩選'!$N32&amp;CHAR(10)&amp;VLOOKUP('113篩選'!$N32,'113篩選'!$N$3:$R$58,2,FALSE)&amp;"年"&amp;VLOOKUP('113篩選'!$N32,'113篩選'!$N$3:$R$58,3,FALSE)&amp;"月"&amp;VLOOKUP('113篩選'!$N32,'113篩選'!$N$3:$R$58,4,FALSE)&amp;"日"&amp;VLOOKUP('113篩選'!$N32,'113篩選'!$N$3:$R$58,5,FALSE)&amp;"時",))</f>
        <v/>
      </c>
      <c r="F24" s="241" t="str">
        <f>IF(IF('113篩選'!$N38&lt;&gt;"",'113篩選'!$N$1&amp;CHAR(10)&amp;'113篩選'!$N38&amp;CHAR(10)&amp;VLOOKUP('113篩選'!$N38,'113篩選'!$N$3:$R$58,2,FALSE)&amp;"年"&amp;VLOOKUP('113篩選'!$N38,'113篩選'!$N$3:$R$58,3,FALSE)&amp;"月"&amp;VLOOKUP('113篩選'!$N38,'113篩選'!$N$3:$R$58,4,FALSE)&amp;"日"&amp;VLOOKUP('113篩選'!$N38,'113篩選'!$N$3:$R$58,5,FALSE)&amp;"時",)="","",IF('113篩選'!$N38&lt;&gt;"",'113篩選'!$N$1&amp;CHAR(10)&amp;'113篩選'!$N38&amp;CHAR(10)&amp;VLOOKUP('113篩選'!$N38,'113篩選'!$N$3:$R$58,2,FALSE)&amp;"年"&amp;VLOOKUP('113篩選'!$N38,'113篩選'!$N$3:$R$58,3,FALSE)&amp;"月"&amp;VLOOKUP('113篩選'!$N38,'113篩選'!$N$3:$R$58,4,FALSE)&amp;"日"&amp;VLOOKUP('113篩選'!$N38,'113篩選'!$N$3:$R$58,5,FALSE)&amp;"時",))</f>
        <v/>
      </c>
    </row>
    <row r="25" spans="1:6" ht="80.45" customHeight="1" x14ac:dyDescent="0.25">
      <c r="A25" s="293"/>
      <c r="B25" s="293"/>
      <c r="C25" s="293"/>
      <c r="D25" s="293"/>
      <c r="E25" s="293"/>
      <c r="F25" s="293"/>
    </row>
    <row r="26" spans="1:6" ht="80.45" customHeight="1" x14ac:dyDescent="0.25">
      <c r="A26" s="293"/>
      <c r="B26" s="293"/>
      <c r="C26" s="293"/>
      <c r="D26" s="293"/>
      <c r="E26" s="293"/>
      <c r="F26" s="293"/>
    </row>
    <row r="27" spans="1:6" ht="80.45" customHeight="1" x14ac:dyDescent="0.25">
      <c r="A27" s="293"/>
      <c r="B27" s="293"/>
      <c r="C27" s="293"/>
      <c r="D27" s="293"/>
      <c r="E27" s="293"/>
      <c r="F27" s="293"/>
    </row>
    <row r="28" spans="1:6" ht="80.45" customHeight="1" x14ac:dyDescent="0.25">
      <c r="A28" s="293"/>
      <c r="B28" s="293"/>
      <c r="C28" s="293"/>
      <c r="D28" s="293"/>
      <c r="E28" s="293"/>
      <c r="F28" s="293"/>
    </row>
    <row r="29" spans="1:6" ht="80.45" customHeight="1" x14ac:dyDescent="0.25">
      <c r="A29" s="294"/>
      <c r="B29" s="294"/>
      <c r="C29" s="294"/>
      <c r="D29" s="294"/>
      <c r="E29" s="294"/>
      <c r="F29" s="294"/>
    </row>
    <row r="30" spans="1:6" ht="80.45" customHeight="1" x14ac:dyDescent="0.25">
      <c r="A30" s="294"/>
      <c r="B30" s="294"/>
      <c r="C30" s="294"/>
      <c r="D30" s="294"/>
      <c r="E30" s="294"/>
      <c r="F30" s="294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F30"/>
  <sheetViews>
    <sheetView topLeftCell="A10" workbookViewId="0">
      <selection activeCell="G11" sqref="G11"/>
    </sheetView>
  </sheetViews>
  <sheetFormatPr defaultRowHeight="16.5" x14ac:dyDescent="0.25"/>
  <cols>
    <col min="1" max="6" width="20.625" style="30" customWidth="1"/>
  </cols>
  <sheetData>
    <row r="1" spans="1:6" ht="80.45" customHeight="1" x14ac:dyDescent="0.25">
      <c r="A1" s="241" t="str">
        <f>IF(IF('114篩選'!$B3&lt;&gt;"",'114篩選'!$B$1&amp;CHAR(10)&amp;'114篩選'!$B3&amp;CHAR(10)&amp;VLOOKUP('114篩選'!$B3,'114篩選'!$B$3:$F$58,2,FALSE)&amp;"年"&amp;VLOOKUP('114篩選'!$B3,'114篩選'!$B$3:$F$58,3,FALSE)&amp;"月"&amp;VLOOKUP('114篩選'!$B3,'114篩選'!$B$3:$F$58,4,FALSE)&amp;"日"&amp;VLOOKUP('114篩選'!$B3,'114篩選'!$B$3:$F$58,5,FALSE)&amp;"時",)="","",IF('114篩選'!$B3&lt;&gt;"",'114篩選'!$B$1&amp;CHAR(10)&amp;'114篩選'!$B3&amp;CHAR(10)&amp;VLOOKUP('114篩選'!$B3,'114篩選'!$B$3:$F$58,2,FALSE)&amp;"年"&amp;VLOOKUP('114篩選'!$B3,'114篩選'!$B$3:$F$58,3,FALSE)&amp;"月"&amp;VLOOKUP('114篩選'!$B3,'114篩選'!$B$3:$F$58,4,FALSE)&amp;"日"&amp;VLOOKUP('114篩選'!$B3,'114篩選'!$B$3:$F$58,5,FALSE)&amp;"時",))</f>
        <v>太歲燈
呂鐘匏
36年4月5日吉時</v>
      </c>
      <c r="B1" s="241" t="str">
        <f>IF(IF('114篩選'!$B9&lt;&gt;"",'114篩選'!$B$1&amp;CHAR(10)&amp;'114篩選'!$B9&amp;CHAR(10)&amp;VLOOKUP('114篩選'!$B9,'114篩選'!$B$3:$F$58,2,FALSE)&amp;"年"&amp;VLOOKUP('114篩選'!$B9,'114篩選'!$B$3:$F$58,3,FALSE)&amp;"月"&amp;VLOOKUP('114篩選'!$B9,'114篩選'!$B$3:$F$58,4,FALSE)&amp;"日"&amp;VLOOKUP('114篩選'!$B9,'114篩選'!$B$3:$F$58,5,FALSE)&amp;"時",)="","",IF('114篩選'!$B9&lt;&gt;"",'114篩選'!$B$1&amp;CHAR(10)&amp;'114篩選'!$B9&amp;CHAR(10)&amp;VLOOKUP('114篩選'!$B9,'114篩選'!$B$3:$F$58,2,FALSE)&amp;"年"&amp;VLOOKUP('114篩選'!$B9,'114篩選'!$B$3:$F$58,3,FALSE)&amp;"月"&amp;VLOOKUP('114篩選'!$B9,'114篩選'!$B$3:$F$58,4,FALSE)&amp;"日"&amp;VLOOKUP('114篩選'!$B9,'114篩選'!$B$3:$F$58,5,FALSE)&amp;"時",))</f>
        <v>太歲燈
楊靜茹
68年6月4日申時</v>
      </c>
      <c r="C1" s="241" t="str">
        <f>IF(IF('114篩選'!$B15&lt;&gt;"",'114篩選'!$B$1&amp;CHAR(10)&amp;'114篩選'!$B15&amp;CHAR(10)&amp;VLOOKUP('114篩選'!$B15,'114篩選'!$B$3:$F$58,2,FALSE)&amp;"年"&amp;VLOOKUP('114篩選'!$B15,'114篩選'!$B$3:$F$58,3,FALSE)&amp;"月"&amp;VLOOKUP('114篩選'!$B15,'114篩選'!$B$3:$F$58,4,FALSE)&amp;"日"&amp;VLOOKUP('114篩選'!$B15,'114篩選'!$B$3:$F$58,5,FALSE)&amp;"時",)="","",IF('114篩選'!$B15&lt;&gt;"",'114篩選'!$B$1&amp;CHAR(10)&amp;'114篩選'!$B15&amp;CHAR(10)&amp;VLOOKUP('114篩選'!$B15,'114篩選'!$B$3:$F$58,2,FALSE)&amp;"年"&amp;VLOOKUP('114篩選'!$B15,'114篩選'!$B$3:$F$58,3,FALSE)&amp;"月"&amp;VLOOKUP('114篩選'!$B15,'114篩選'!$B$3:$F$58,4,FALSE)&amp;"日"&amp;VLOOKUP('114篩選'!$B15,'114篩選'!$B$3:$F$58,5,FALSE)&amp;"時",))</f>
        <v/>
      </c>
      <c r="D1" s="241" t="str">
        <f>IF(IF('114篩選'!$B21&lt;&gt;"",'114篩選'!$B$1&amp;CHAR(10)&amp;'114篩選'!$B21&amp;CHAR(10)&amp;VLOOKUP('114篩選'!$B21,'114篩選'!$B$3:$F$58,2,FALSE)&amp;"年"&amp;VLOOKUP('114篩選'!$B21,'114篩選'!$B$3:$F$58,3,FALSE)&amp;"月"&amp;VLOOKUP('114篩選'!$B21,'114篩選'!$B$3:$F$58,4,FALSE)&amp;"日"&amp;VLOOKUP('114篩選'!$B21,'114篩選'!$B$3:$F$58,5,FALSE)&amp;"時",)="","",IF('114篩選'!$B21&lt;&gt;"",'114篩選'!$B$1&amp;CHAR(10)&amp;'114篩選'!$B21&amp;CHAR(10)&amp;VLOOKUP('114篩選'!$B21,'114篩選'!$B$3:$F$58,2,FALSE)&amp;"年"&amp;VLOOKUP('114篩選'!$B21,'114篩選'!$B$3:$F$58,3,FALSE)&amp;"月"&amp;VLOOKUP('114篩選'!$B21,'114篩選'!$B$3:$F$58,4,FALSE)&amp;"日"&amp;VLOOKUP('114篩選'!$B21,'114篩選'!$B$3:$F$58,5,FALSE)&amp;"時",))</f>
        <v/>
      </c>
      <c r="E1" s="241" t="str">
        <f>IF(IF('114篩選'!$B27&lt;&gt;"",'114篩選'!$B$1&amp;CHAR(10)&amp;'114篩選'!$B27&amp;CHAR(10)&amp;VLOOKUP('114篩選'!$B27,'114篩選'!$B$3:$F$58,2,FALSE)&amp;"年"&amp;VLOOKUP('114篩選'!$B27,'114篩選'!$B$3:$F$58,3,FALSE)&amp;"月"&amp;VLOOKUP('114篩選'!$B27,'114篩選'!$B$3:$F$58,4,FALSE)&amp;"日"&amp;VLOOKUP('114篩選'!$B27,'114篩選'!$B$3:$F$58,5,FALSE)&amp;"時",)="","",IF('114篩選'!$B27&lt;&gt;"",'114篩選'!$B$1&amp;CHAR(10)&amp;'114篩選'!$B27&amp;CHAR(10)&amp;VLOOKUP('114篩選'!$B27,'114篩選'!$B$3:$F$58,2,FALSE)&amp;"年"&amp;VLOOKUP('114篩選'!$B27,'114篩選'!$B$3:$F$58,3,FALSE)&amp;"月"&amp;VLOOKUP('114篩選'!$B27,'114篩選'!$B$3:$F$58,4,FALSE)&amp;"日"&amp;VLOOKUP('114篩選'!$B27,'114篩選'!$B$3:$F$58,5,FALSE)&amp;"時",))</f>
        <v/>
      </c>
      <c r="F1" s="241" t="str">
        <f>IF(IF('114篩選'!$B33&lt;&gt;"",'114篩選'!$B$1&amp;CHAR(10)&amp;'114篩選'!$B33&amp;CHAR(10)&amp;VLOOKUP('114篩選'!$B33,'114篩選'!$B$3:$F$58,2,FALSE)&amp;"年"&amp;VLOOKUP('114篩選'!$B33,'114篩選'!$B$3:$F$58,3,FALSE)&amp;"月"&amp;VLOOKUP('114篩選'!$B33,'114篩選'!$B$3:$F$58,4,FALSE)&amp;"日"&amp;VLOOKUP('114篩選'!$B33,'114篩選'!$B$3:$F$58,5,FALSE)&amp;"時",)="","",IF('114篩選'!$B33&lt;&gt;"",'114篩選'!$B$1&amp;CHAR(10)&amp;'114篩選'!$B33&amp;CHAR(10)&amp;VLOOKUP('114篩選'!$B33,'114篩選'!$B$3:$F$58,2,FALSE)&amp;"年"&amp;VLOOKUP('114篩選'!$B33,'114篩選'!$B$3:$F$58,3,FALSE)&amp;"月"&amp;VLOOKUP('114篩選'!$B33,'114篩選'!$B$3:$F$58,4,FALSE)&amp;"日"&amp;VLOOKUP('114篩選'!$B33,'114篩選'!$B$3:$F$58,5,FALSE)&amp;"時",))</f>
        <v/>
      </c>
    </row>
    <row r="2" spans="1:6" ht="80.45" customHeight="1" x14ac:dyDescent="0.25">
      <c r="A2" s="241" t="str">
        <f>IF(IF('114篩選'!$B4&lt;&gt;"",'114篩選'!$B$1&amp;CHAR(10)&amp;'114篩選'!$B4&amp;CHAR(10)&amp;VLOOKUP('114篩選'!$B4,'114篩選'!$B$3:$F$58,2,FALSE)&amp;"年"&amp;VLOOKUP('114篩選'!$B4,'114篩選'!$B$3:$F$58,3,FALSE)&amp;"月"&amp;VLOOKUP('114篩選'!$B4,'114篩選'!$B$3:$F$58,4,FALSE)&amp;"日"&amp;VLOOKUP('114篩選'!$B4,'114篩選'!$B$3:$F$58,5,FALSE)&amp;"時",)="","",IF('114篩選'!$B4&lt;&gt;"",'114篩選'!$B$1&amp;CHAR(10)&amp;'114篩選'!$B4&amp;CHAR(10)&amp;VLOOKUP('114篩選'!$B4,'114篩選'!$B$3:$F$58,2,FALSE)&amp;"年"&amp;VLOOKUP('114篩選'!$B4,'114篩選'!$B$3:$F$58,3,FALSE)&amp;"月"&amp;VLOOKUP('114篩選'!$B4,'114篩選'!$B$3:$F$58,4,FALSE)&amp;"日"&amp;VLOOKUP('114篩選'!$B4,'114篩選'!$B$3:$F$58,5,FALSE)&amp;"時",))</f>
        <v>太歲燈
呂美呤
54年7月13日卯時</v>
      </c>
      <c r="B2" s="241" t="str">
        <f>IF(IF('114篩選'!$B10&lt;&gt;"",'114篩選'!$B$1&amp;CHAR(10)&amp;'114篩選'!$B10&amp;CHAR(10)&amp;VLOOKUP('114篩選'!$B10,'114篩選'!$B$3:$F$58,2,FALSE)&amp;"年"&amp;VLOOKUP('114篩選'!$B10,'114篩選'!$B$3:$F$58,3,FALSE)&amp;"月"&amp;VLOOKUP('114篩選'!$B10,'114篩選'!$B$3:$F$58,4,FALSE)&amp;"日"&amp;VLOOKUP('114篩選'!$B10,'114篩選'!$B$3:$F$58,5,FALSE)&amp;"時",)="","",IF('114篩選'!$B10&lt;&gt;"",'114篩選'!$B$1&amp;CHAR(10)&amp;'114篩選'!$B10&amp;CHAR(10)&amp;VLOOKUP('114篩選'!$B10,'114篩選'!$B$3:$F$58,2,FALSE)&amp;"年"&amp;VLOOKUP('114篩選'!$B10,'114篩選'!$B$3:$F$58,3,FALSE)&amp;"月"&amp;VLOOKUP('114篩選'!$B10,'114篩選'!$B$3:$F$58,4,FALSE)&amp;"日"&amp;VLOOKUP('114篩選'!$B10,'114篩選'!$B$3:$F$58,5,FALSE)&amp;"時",))</f>
        <v>太歲燈
陳信輝
54年7月5日巳時</v>
      </c>
      <c r="C2" s="241" t="str">
        <f>IF(IF('114篩選'!$B16&lt;&gt;"",'114篩選'!$B$1&amp;CHAR(10)&amp;'114篩選'!$B16&amp;CHAR(10)&amp;VLOOKUP('114篩選'!$B16,'114篩選'!$B$3:$F$58,2,FALSE)&amp;"年"&amp;VLOOKUP('114篩選'!$B16,'114篩選'!$B$3:$F$58,3,FALSE)&amp;"月"&amp;VLOOKUP('114篩選'!$B16,'114篩選'!$B$3:$F$58,4,FALSE)&amp;"日"&amp;VLOOKUP('114篩選'!$B16,'114篩選'!$B$3:$F$58,5,FALSE)&amp;"時",)="","",IF('114篩選'!$B16&lt;&gt;"",'114篩選'!$B$1&amp;CHAR(10)&amp;'114篩選'!$B16&amp;CHAR(10)&amp;VLOOKUP('114篩選'!$B16,'114篩選'!$B$3:$F$58,2,FALSE)&amp;"年"&amp;VLOOKUP('114篩選'!$B16,'114篩選'!$B$3:$F$58,3,FALSE)&amp;"月"&amp;VLOOKUP('114篩選'!$B16,'114篩選'!$B$3:$F$58,4,FALSE)&amp;"日"&amp;VLOOKUP('114篩選'!$B16,'114篩選'!$B$3:$F$58,5,FALSE)&amp;"時",))</f>
        <v/>
      </c>
      <c r="D2" s="241" t="str">
        <f>IF(IF('114篩選'!$B22&lt;&gt;"",'114篩選'!$B$1&amp;CHAR(10)&amp;'114篩選'!$B22&amp;CHAR(10)&amp;VLOOKUP('114篩選'!$B22,'114篩選'!$B$3:$F$58,2,FALSE)&amp;"年"&amp;VLOOKUP('114篩選'!$B22,'114篩選'!$B$3:$F$58,3,FALSE)&amp;"月"&amp;VLOOKUP('114篩選'!$B22,'114篩選'!$B$3:$F$58,4,FALSE)&amp;"日"&amp;VLOOKUP('114篩選'!$B22,'114篩選'!$B$3:$F$58,5,FALSE)&amp;"時",)="","",IF('114篩選'!$B22&lt;&gt;"",'114篩選'!$B$1&amp;CHAR(10)&amp;'114篩選'!$B22&amp;CHAR(10)&amp;VLOOKUP('114篩選'!$B22,'114篩選'!$B$3:$F$58,2,FALSE)&amp;"年"&amp;VLOOKUP('114篩選'!$B22,'114篩選'!$B$3:$F$58,3,FALSE)&amp;"月"&amp;VLOOKUP('114篩選'!$B22,'114篩選'!$B$3:$F$58,4,FALSE)&amp;"日"&amp;VLOOKUP('114篩選'!$B22,'114篩選'!$B$3:$F$58,5,FALSE)&amp;"時",))</f>
        <v/>
      </c>
      <c r="E2" s="241" t="str">
        <f>IF(IF('114篩選'!$B28&lt;&gt;"",'114篩選'!$B$1&amp;CHAR(10)&amp;'114篩選'!$B28&amp;CHAR(10)&amp;VLOOKUP('114篩選'!$B28,'114篩選'!$B$3:$F$58,2,FALSE)&amp;"年"&amp;VLOOKUP('114篩選'!$B28,'114篩選'!$B$3:$F$58,3,FALSE)&amp;"月"&amp;VLOOKUP('114篩選'!$B28,'114篩選'!$B$3:$F$58,4,FALSE)&amp;"日"&amp;VLOOKUP('114篩選'!$B28,'114篩選'!$B$3:$F$58,5,FALSE)&amp;"時",)="","",IF('114篩選'!$B28&lt;&gt;"",'114篩選'!$B$1&amp;CHAR(10)&amp;'114篩選'!$B28&amp;CHAR(10)&amp;VLOOKUP('114篩選'!$B28,'114篩選'!$B$3:$F$58,2,FALSE)&amp;"年"&amp;VLOOKUP('114篩選'!$B28,'114篩選'!$B$3:$F$58,3,FALSE)&amp;"月"&amp;VLOOKUP('114篩選'!$B28,'114篩選'!$B$3:$F$58,4,FALSE)&amp;"日"&amp;VLOOKUP('114篩選'!$B28,'114篩選'!$B$3:$F$58,5,FALSE)&amp;"時",))</f>
        <v/>
      </c>
      <c r="F2" s="241" t="str">
        <f>IF(IF('114篩選'!$B34&lt;&gt;"",'114篩選'!$B$1&amp;CHAR(10)&amp;'114篩選'!$B34&amp;CHAR(10)&amp;VLOOKUP('114篩選'!$B34,'114篩選'!$B$3:$F$58,2,FALSE)&amp;"年"&amp;VLOOKUP('114篩選'!$B34,'114篩選'!$B$3:$F$58,3,FALSE)&amp;"月"&amp;VLOOKUP('114篩選'!$B34,'114篩選'!$B$3:$F$58,4,FALSE)&amp;"日"&amp;VLOOKUP('114篩選'!$B34,'114篩選'!$B$3:$F$58,5,FALSE)&amp;"時",)="","",IF('114篩選'!$B34&lt;&gt;"",'114篩選'!$B$1&amp;CHAR(10)&amp;'114篩選'!$B34&amp;CHAR(10)&amp;VLOOKUP('114篩選'!$B34,'114篩選'!$B$3:$F$58,2,FALSE)&amp;"年"&amp;VLOOKUP('114篩選'!$B34,'114篩選'!$B$3:$F$58,3,FALSE)&amp;"月"&amp;VLOOKUP('114篩選'!$B34,'114篩選'!$B$3:$F$58,4,FALSE)&amp;"日"&amp;VLOOKUP('114篩選'!$B34,'114篩選'!$B$3:$F$58,5,FALSE)&amp;"時",))</f>
        <v/>
      </c>
    </row>
    <row r="3" spans="1:6" ht="80.45" customHeight="1" x14ac:dyDescent="0.25">
      <c r="A3" s="241" t="str">
        <f>IF(IF('114篩選'!$B5&lt;&gt;"",'114篩選'!$B$1&amp;CHAR(10)&amp;'114篩選'!$B5&amp;CHAR(10)&amp;VLOOKUP('114篩選'!$B5,'114篩選'!$B$3:$F$58,2,FALSE)&amp;"年"&amp;VLOOKUP('114篩選'!$B5,'114篩選'!$B$3:$F$58,3,FALSE)&amp;"月"&amp;VLOOKUP('114篩選'!$B5,'114篩選'!$B$3:$F$58,4,FALSE)&amp;"日"&amp;VLOOKUP('114篩選'!$B5,'114篩選'!$B$3:$F$58,5,FALSE)&amp;"時",)="","",IF('114篩選'!$B5&lt;&gt;"",'114篩選'!$B$1&amp;CHAR(10)&amp;'114篩選'!$B5&amp;CHAR(10)&amp;VLOOKUP('114篩選'!$B5,'114篩選'!$B$3:$F$58,2,FALSE)&amp;"年"&amp;VLOOKUP('114篩選'!$B5,'114篩選'!$B$3:$F$58,3,FALSE)&amp;"月"&amp;VLOOKUP('114篩選'!$B5,'114篩選'!$B$3:$F$58,4,FALSE)&amp;"日"&amp;VLOOKUP('114篩選'!$B5,'114篩選'!$B$3:$F$58,5,FALSE)&amp;"時",))</f>
        <v>太歲燈
康菽芃
66年12月25日吉時</v>
      </c>
      <c r="B3" s="241" t="str">
        <f>IF(IF('114篩選'!$B11&lt;&gt;"",'114篩選'!$B$1&amp;CHAR(10)&amp;'114篩選'!$B11&amp;CHAR(10)&amp;VLOOKUP('114篩選'!$B11,'114篩選'!$B$3:$F$58,2,FALSE)&amp;"年"&amp;VLOOKUP('114篩選'!$B11,'114篩選'!$B$3:$F$58,3,FALSE)&amp;"月"&amp;VLOOKUP('114篩選'!$B11,'114篩選'!$B$3:$F$58,4,FALSE)&amp;"日"&amp;VLOOKUP('114篩選'!$B11,'114篩選'!$B$3:$F$58,5,FALSE)&amp;"時",)="","",IF('114篩選'!$B11&lt;&gt;"",'114篩選'!$B$1&amp;CHAR(10)&amp;'114篩選'!$B11&amp;CHAR(10)&amp;VLOOKUP('114篩選'!$B11,'114篩選'!$B$3:$F$58,2,FALSE)&amp;"年"&amp;VLOOKUP('114篩選'!$B11,'114篩選'!$B$3:$F$58,3,FALSE)&amp;"月"&amp;VLOOKUP('114篩選'!$B11,'114篩選'!$B$3:$F$58,4,FALSE)&amp;"日"&amp;VLOOKUP('114篩選'!$B11,'114篩選'!$B$3:$F$58,5,FALSE)&amp;"時",))</f>
        <v>太歲燈
陳香君
59年2月7日吉時</v>
      </c>
      <c r="C3" s="241" t="str">
        <f>IF(IF('114篩選'!$B17&lt;&gt;"",'114篩選'!$B$1&amp;CHAR(10)&amp;'114篩選'!$B17&amp;CHAR(10)&amp;VLOOKUP('114篩選'!$B17,'114篩選'!$B$3:$F$58,2,FALSE)&amp;"年"&amp;VLOOKUP('114篩選'!$B17,'114篩選'!$B$3:$F$58,3,FALSE)&amp;"月"&amp;VLOOKUP('114篩選'!$B17,'114篩選'!$B$3:$F$58,4,FALSE)&amp;"日"&amp;VLOOKUP('114篩選'!$B17,'114篩選'!$B$3:$F$58,5,FALSE)&amp;"時",)="","",IF('114篩選'!$B17&lt;&gt;"",'114篩選'!$B$1&amp;CHAR(10)&amp;'114篩選'!$B17&amp;CHAR(10)&amp;VLOOKUP('114篩選'!$B17,'114篩選'!$B$3:$F$58,2,FALSE)&amp;"年"&amp;VLOOKUP('114篩選'!$B17,'114篩選'!$B$3:$F$58,3,FALSE)&amp;"月"&amp;VLOOKUP('114篩選'!$B17,'114篩選'!$B$3:$F$58,4,FALSE)&amp;"日"&amp;VLOOKUP('114篩選'!$B17,'114篩選'!$B$3:$F$58,5,FALSE)&amp;"時",))</f>
        <v/>
      </c>
      <c r="D3" s="241" t="str">
        <f>IF(IF('114篩選'!$B23&lt;&gt;"",'114篩選'!$B$1&amp;CHAR(10)&amp;'114篩選'!$B23&amp;CHAR(10)&amp;VLOOKUP('114篩選'!$B23,'114篩選'!$B$3:$F$58,2,FALSE)&amp;"年"&amp;VLOOKUP('114篩選'!$B23,'114篩選'!$B$3:$F$58,3,FALSE)&amp;"月"&amp;VLOOKUP('114篩選'!$B23,'114篩選'!$B$3:$F$58,4,FALSE)&amp;"日"&amp;VLOOKUP('114篩選'!$B23,'114篩選'!$B$3:$F$58,5,FALSE)&amp;"時",)="","",IF('114篩選'!$B23&lt;&gt;"",'114篩選'!$B$1&amp;CHAR(10)&amp;'114篩選'!$B23&amp;CHAR(10)&amp;VLOOKUP('114篩選'!$B23,'114篩選'!$B$3:$F$58,2,FALSE)&amp;"年"&amp;VLOOKUP('114篩選'!$B23,'114篩選'!$B$3:$F$58,3,FALSE)&amp;"月"&amp;VLOOKUP('114篩選'!$B23,'114篩選'!$B$3:$F$58,4,FALSE)&amp;"日"&amp;VLOOKUP('114篩選'!$B23,'114篩選'!$B$3:$F$58,5,FALSE)&amp;"時",))</f>
        <v/>
      </c>
      <c r="E3" s="241" t="str">
        <f>IF(IF('114篩選'!$B29&lt;&gt;"",'114篩選'!$B$1&amp;CHAR(10)&amp;'114篩選'!$B29&amp;CHAR(10)&amp;VLOOKUP('114篩選'!$B29,'114篩選'!$B$3:$F$58,2,FALSE)&amp;"年"&amp;VLOOKUP('114篩選'!$B29,'114篩選'!$B$3:$F$58,3,FALSE)&amp;"月"&amp;VLOOKUP('114篩選'!$B29,'114篩選'!$B$3:$F$58,4,FALSE)&amp;"日"&amp;VLOOKUP('114篩選'!$B29,'114篩選'!$B$3:$F$58,5,FALSE)&amp;"時",)="","",IF('114篩選'!$B29&lt;&gt;"",'114篩選'!$B$1&amp;CHAR(10)&amp;'114篩選'!$B29&amp;CHAR(10)&amp;VLOOKUP('114篩選'!$B29,'114篩選'!$B$3:$F$58,2,FALSE)&amp;"年"&amp;VLOOKUP('114篩選'!$B29,'114篩選'!$B$3:$F$58,3,FALSE)&amp;"月"&amp;VLOOKUP('114篩選'!$B29,'114篩選'!$B$3:$F$58,4,FALSE)&amp;"日"&amp;VLOOKUP('114篩選'!$B29,'114篩選'!$B$3:$F$58,5,FALSE)&amp;"時",))</f>
        <v/>
      </c>
      <c r="F3" s="241" t="str">
        <f>IF(IF('114篩選'!$B35&lt;&gt;"",'114篩選'!$B$1&amp;CHAR(10)&amp;'114篩選'!$B35&amp;CHAR(10)&amp;VLOOKUP('114篩選'!$B35,'114篩選'!$B$3:$F$58,2,FALSE)&amp;"年"&amp;VLOOKUP('114篩選'!$B35,'114篩選'!$B$3:$F$58,3,FALSE)&amp;"月"&amp;VLOOKUP('114篩選'!$B35,'114篩選'!$B$3:$F$58,4,FALSE)&amp;"日"&amp;VLOOKUP('114篩選'!$B35,'114篩選'!$B$3:$F$58,5,FALSE)&amp;"時",)="","",IF('114篩選'!$B35&lt;&gt;"",'114篩選'!$B$1&amp;CHAR(10)&amp;'114篩選'!$B35&amp;CHAR(10)&amp;VLOOKUP('114篩選'!$B35,'114篩選'!$B$3:$F$58,2,FALSE)&amp;"年"&amp;VLOOKUP('114篩選'!$B35,'114篩選'!$B$3:$F$58,3,FALSE)&amp;"月"&amp;VLOOKUP('114篩選'!$B35,'114篩選'!$B$3:$F$58,4,FALSE)&amp;"日"&amp;VLOOKUP('114篩選'!$B35,'114篩選'!$B$3:$F$58,5,FALSE)&amp;"時",))</f>
        <v/>
      </c>
    </row>
    <row r="4" spans="1:6" ht="80.45" customHeight="1" x14ac:dyDescent="0.25">
      <c r="A4" s="241" t="str">
        <f>IF(IF('114篩選'!$B6&lt;&gt;"",'114篩選'!$B$1&amp;CHAR(10)&amp;'114篩選'!$B6&amp;CHAR(10)&amp;VLOOKUP('114篩選'!$B6,'114篩選'!$B$3:$F$58,2,FALSE)&amp;"年"&amp;VLOOKUP('114篩選'!$B6,'114篩選'!$B$3:$F$58,3,FALSE)&amp;"月"&amp;VLOOKUP('114篩選'!$B6,'114篩選'!$B$3:$F$58,4,FALSE)&amp;"日"&amp;VLOOKUP('114篩選'!$B6,'114篩選'!$B$3:$F$58,5,FALSE)&amp;"時",)="","",IF('114篩選'!$B6&lt;&gt;"",'114篩選'!$B$1&amp;CHAR(10)&amp;'114篩選'!$B6&amp;CHAR(10)&amp;VLOOKUP('114篩選'!$B6,'114篩選'!$B$3:$F$58,2,FALSE)&amp;"年"&amp;VLOOKUP('114篩選'!$B6,'114篩選'!$B$3:$F$58,3,FALSE)&amp;"月"&amp;VLOOKUP('114篩選'!$B6,'114篩選'!$B$3:$F$58,4,FALSE)&amp;"日"&amp;VLOOKUP('114篩選'!$B6,'114篩選'!$B$3:$F$58,5,FALSE)&amp;"時",))</f>
        <v>太歲燈
黃月芳
50年10月26日寅時</v>
      </c>
      <c r="B4" s="241" t="str">
        <f>IF(IF('114篩選'!$B12&lt;&gt;"",'114篩選'!$B$1&amp;CHAR(10)&amp;'114篩選'!$B12&amp;CHAR(10)&amp;VLOOKUP('114篩選'!$B12,'114篩選'!$B$3:$F$58,2,FALSE)&amp;"年"&amp;VLOOKUP('114篩選'!$B12,'114篩選'!$B$3:$F$58,3,FALSE)&amp;"月"&amp;VLOOKUP('114篩選'!$B12,'114篩選'!$B$3:$F$58,4,FALSE)&amp;"日"&amp;VLOOKUP('114篩選'!$B12,'114篩選'!$B$3:$F$58,5,FALSE)&amp;"時",)="","",IF('114篩選'!$B12&lt;&gt;"",'114篩選'!$B$1&amp;CHAR(10)&amp;'114篩選'!$B12&amp;CHAR(10)&amp;VLOOKUP('114篩選'!$B12,'114篩選'!$B$3:$F$58,2,FALSE)&amp;"年"&amp;VLOOKUP('114篩選'!$B12,'114篩選'!$B$3:$F$58,3,FALSE)&amp;"月"&amp;VLOOKUP('114篩選'!$B12,'114篩選'!$B$3:$F$58,4,FALSE)&amp;"日"&amp;VLOOKUP('114篩選'!$B12,'114篩選'!$B$3:$F$58,5,FALSE)&amp;"時",))</f>
        <v>太歲燈
莊芷寧
87年潤5月7日丑時</v>
      </c>
      <c r="C4" s="241" t="str">
        <f>IF(IF('114篩選'!$B18&lt;&gt;"",'114篩選'!$B$1&amp;CHAR(10)&amp;'114篩選'!$B18&amp;CHAR(10)&amp;VLOOKUP('114篩選'!$B18,'114篩選'!$B$3:$F$58,2,FALSE)&amp;"年"&amp;VLOOKUP('114篩選'!$B18,'114篩選'!$B$3:$F$58,3,FALSE)&amp;"月"&amp;VLOOKUP('114篩選'!$B18,'114篩選'!$B$3:$F$58,4,FALSE)&amp;"日"&amp;VLOOKUP('114篩選'!$B18,'114篩選'!$B$3:$F$58,5,FALSE)&amp;"時",)="","",IF('114篩選'!$B18&lt;&gt;"",'114篩選'!$B$1&amp;CHAR(10)&amp;'114篩選'!$B18&amp;CHAR(10)&amp;VLOOKUP('114篩選'!$B18,'114篩選'!$B$3:$F$58,2,FALSE)&amp;"年"&amp;VLOOKUP('114篩選'!$B18,'114篩選'!$B$3:$F$58,3,FALSE)&amp;"月"&amp;VLOOKUP('114篩選'!$B18,'114篩選'!$B$3:$F$58,4,FALSE)&amp;"日"&amp;VLOOKUP('114篩選'!$B18,'114篩選'!$B$3:$F$58,5,FALSE)&amp;"時",))</f>
        <v/>
      </c>
      <c r="D4" s="241" t="str">
        <f>IF(IF('114篩選'!$B24&lt;&gt;"",'114篩選'!$B$1&amp;CHAR(10)&amp;'114篩選'!$B24&amp;CHAR(10)&amp;VLOOKUP('114篩選'!$B24,'114篩選'!$B$3:$F$58,2,FALSE)&amp;"年"&amp;VLOOKUP('114篩選'!$B24,'114篩選'!$B$3:$F$58,3,FALSE)&amp;"月"&amp;VLOOKUP('114篩選'!$B24,'114篩選'!$B$3:$F$58,4,FALSE)&amp;"日"&amp;VLOOKUP('114篩選'!$B24,'114篩選'!$B$3:$F$58,5,FALSE)&amp;"時",)="","",IF('114篩選'!$B24&lt;&gt;"",'114篩選'!$B$1&amp;CHAR(10)&amp;'114篩選'!$B24&amp;CHAR(10)&amp;VLOOKUP('114篩選'!$B24,'114篩選'!$B$3:$F$58,2,FALSE)&amp;"年"&amp;VLOOKUP('114篩選'!$B24,'114篩選'!$B$3:$F$58,3,FALSE)&amp;"月"&amp;VLOOKUP('114篩選'!$B24,'114篩選'!$B$3:$F$58,4,FALSE)&amp;"日"&amp;VLOOKUP('114篩選'!$B24,'114篩選'!$B$3:$F$58,5,FALSE)&amp;"時",))</f>
        <v/>
      </c>
      <c r="E4" s="241" t="str">
        <f>IF(IF('114篩選'!$B30&lt;&gt;"",'114篩選'!$B$1&amp;CHAR(10)&amp;'114篩選'!$B30&amp;CHAR(10)&amp;VLOOKUP('114篩選'!$B30,'114篩選'!$B$3:$F$58,2,FALSE)&amp;"年"&amp;VLOOKUP('114篩選'!$B30,'114篩選'!$B$3:$F$58,3,FALSE)&amp;"月"&amp;VLOOKUP('114篩選'!$B30,'114篩選'!$B$3:$F$58,4,FALSE)&amp;"日"&amp;VLOOKUP('114篩選'!$B30,'114篩選'!$B$3:$F$58,5,FALSE)&amp;"時",)="","",IF('114篩選'!$B30&lt;&gt;"",'114篩選'!$B$1&amp;CHAR(10)&amp;'114篩選'!$B30&amp;CHAR(10)&amp;VLOOKUP('114篩選'!$B30,'114篩選'!$B$3:$F$58,2,FALSE)&amp;"年"&amp;VLOOKUP('114篩選'!$B30,'114篩選'!$B$3:$F$58,3,FALSE)&amp;"月"&amp;VLOOKUP('114篩選'!$B30,'114篩選'!$B$3:$F$58,4,FALSE)&amp;"日"&amp;VLOOKUP('114篩選'!$B30,'114篩選'!$B$3:$F$58,5,FALSE)&amp;"時",))</f>
        <v/>
      </c>
      <c r="F4" s="241" t="str">
        <f>IF(IF('114篩選'!$B36&lt;&gt;"",'114篩選'!$B$1&amp;CHAR(10)&amp;'114篩選'!$B36&amp;CHAR(10)&amp;VLOOKUP('114篩選'!$B36,'114篩選'!$B$3:$F$58,2,FALSE)&amp;"年"&amp;VLOOKUP('114篩選'!$B36,'114篩選'!$B$3:$F$58,3,FALSE)&amp;"月"&amp;VLOOKUP('114篩選'!$B36,'114篩選'!$B$3:$F$58,4,FALSE)&amp;"日"&amp;VLOOKUP('114篩選'!$B36,'114篩選'!$B$3:$F$58,5,FALSE)&amp;"時",)="","",IF('114篩選'!$B36&lt;&gt;"",'114篩選'!$B$1&amp;CHAR(10)&amp;'114篩選'!$B36&amp;CHAR(10)&amp;VLOOKUP('114篩選'!$B36,'114篩選'!$B$3:$F$58,2,FALSE)&amp;"年"&amp;VLOOKUP('114篩選'!$B36,'114篩選'!$B$3:$F$58,3,FALSE)&amp;"月"&amp;VLOOKUP('114篩選'!$B36,'114篩選'!$B$3:$F$58,4,FALSE)&amp;"日"&amp;VLOOKUP('114篩選'!$B36,'114篩選'!$B$3:$F$58,5,FALSE)&amp;"時",))</f>
        <v/>
      </c>
    </row>
    <row r="5" spans="1:6" ht="80.45" customHeight="1" x14ac:dyDescent="0.25">
      <c r="A5" s="241" t="str">
        <f>IF(IF('114篩選'!$B7&lt;&gt;"",'114篩選'!$B$1&amp;CHAR(10)&amp;'114篩選'!$B7&amp;CHAR(10)&amp;VLOOKUP('114篩選'!$B7,'114篩選'!$B$3:$F$58,2,FALSE)&amp;"年"&amp;VLOOKUP('114篩選'!$B7,'114篩選'!$B$3:$F$58,3,FALSE)&amp;"月"&amp;VLOOKUP('114篩選'!$B7,'114篩選'!$B$3:$F$58,4,FALSE)&amp;"日"&amp;VLOOKUP('114篩選'!$B7,'114篩選'!$B$3:$F$58,5,FALSE)&amp;"時",)="","",IF('114篩選'!$B7&lt;&gt;"",'114篩選'!$B$1&amp;CHAR(10)&amp;'114篩選'!$B7&amp;CHAR(10)&amp;VLOOKUP('114篩選'!$B7,'114篩選'!$B$3:$F$58,2,FALSE)&amp;"年"&amp;VLOOKUP('114篩選'!$B7,'114篩選'!$B$3:$F$58,3,FALSE)&amp;"月"&amp;VLOOKUP('114篩選'!$B7,'114篩選'!$B$3:$F$58,4,FALSE)&amp;"日"&amp;VLOOKUP('114篩選'!$B7,'114篩選'!$B$3:$F$58,5,FALSE)&amp;"時",))</f>
        <v>太歲燈
呂阿鸞
60年12月2日戌時</v>
      </c>
      <c r="B5" s="241" t="str">
        <f>IF(IF('114篩選'!$B13&lt;&gt;"",'114篩選'!$B$1&amp;CHAR(10)&amp;'114篩選'!$B13&amp;CHAR(10)&amp;VLOOKUP('114篩選'!$B13,'114篩選'!$B$3:$F$58,2,FALSE)&amp;"年"&amp;VLOOKUP('114篩選'!$B13,'114篩選'!$B$3:$F$58,3,FALSE)&amp;"月"&amp;VLOOKUP('114篩選'!$B13,'114篩選'!$B$3:$F$58,4,FALSE)&amp;"日"&amp;VLOOKUP('114篩選'!$B13,'114篩選'!$B$3:$F$58,5,FALSE)&amp;"時",)="","",IF('114篩選'!$B13&lt;&gt;"",'114篩選'!$B$1&amp;CHAR(10)&amp;'114篩選'!$B13&amp;CHAR(10)&amp;VLOOKUP('114篩選'!$B13,'114篩選'!$B$3:$F$58,2,FALSE)&amp;"年"&amp;VLOOKUP('114篩選'!$B13,'114篩選'!$B$3:$F$58,3,FALSE)&amp;"月"&amp;VLOOKUP('114篩選'!$B13,'114篩選'!$B$3:$F$58,4,FALSE)&amp;"日"&amp;VLOOKUP('114篩選'!$B13,'114篩選'!$B$3:$F$58,5,FALSE)&amp;"時",))</f>
        <v>太歲燈
莊仁傑
88年5月19日亥時</v>
      </c>
      <c r="C5" s="241" t="str">
        <f>IF(IF('114篩選'!$B19&lt;&gt;"",'114篩選'!$B$1&amp;CHAR(10)&amp;'114篩選'!$B19&amp;CHAR(10)&amp;VLOOKUP('114篩選'!$B19,'114篩選'!$B$3:$F$58,2,FALSE)&amp;"年"&amp;VLOOKUP('114篩選'!$B19,'114篩選'!$B$3:$F$58,3,FALSE)&amp;"月"&amp;VLOOKUP('114篩選'!$B19,'114篩選'!$B$3:$F$58,4,FALSE)&amp;"日"&amp;VLOOKUP('114篩選'!$B19,'114篩選'!$B$3:$F$58,5,FALSE)&amp;"時",)="","",IF('114篩選'!$B19&lt;&gt;"",'114篩選'!$B$1&amp;CHAR(10)&amp;'114篩選'!$B19&amp;CHAR(10)&amp;VLOOKUP('114篩選'!$B19,'114篩選'!$B$3:$F$58,2,FALSE)&amp;"年"&amp;VLOOKUP('114篩選'!$B19,'114篩選'!$B$3:$F$58,3,FALSE)&amp;"月"&amp;VLOOKUP('114篩選'!$B19,'114篩選'!$B$3:$F$58,4,FALSE)&amp;"日"&amp;VLOOKUP('114篩選'!$B19,'114篩選'!$B$3:$F$58,5,FALSE)&amp;"時",))</f>
        <v/>
      </c>
      <c r="D5" s="241" t="str">
        <f>IF(IF('114篩選'!$B25&lt;&gt;"",'114篩選'!$B$1&amp;CHAR(10)&amp;'114篩選'!$B25&amp;CHAR(10)&amp;VLOOKUP('114篩選'!$B25,'114篩選'!$B$3:$F$58,2,FALSE)&amp;"年"&amp;VLOOKUP('114篩選'!$B25,'114篩選'!$B$3:$F$58,3,FALSE)&amp;"月"&amp;VLOOKUP('114篩選'!$B25,'114篩選'!$B$3:$F$58,4,FALSE)&amp;"日"&amp;VLOOKUP('114篩選'!$B25,'114篩選'!$B$3:$F$58,5,FALSE)&amp;"時",)="","",IF('114篩選'!$B25&lt;&gt;"",'114篩選'!$B$1&amp;CHAR(10)&amp;'114篩選'!$B25&amp;CHAR(10)&amp;VLOOKUP('114篩選'!$B25,'114篩選'!$B$3:$F$58,2,FALSE)&amp;"年"&amp;VLOOKUP('114篩選'!$B25,'114篩選'!$B$3:$F$58,3,FALSE)&amp;"月"&amp;VLOOKUP('114篩選'!$B25,'114篩選'!$B$3:$F$58,4,FALSE)&amp;"日"&amp;VLOOKUP('114篩選'!$B25,'114篩選'!$B$3:$F$58,5,FALSE)&amp;"時",))</f>
        <v/>
      </c>
      <c r="E5" s="241" t="str">
        <f>IF(IF('114篩選'!$B31&lt;&gt;"",'114篩選'!$B$1&amp;CHAR(10)&amp;'114篩選'!$B31&amp;CHAR(10)&amp;VLOOKUP('114篩選'!$B31,'114篩選'!$B$3:$F$58,2,FALSE)&amp;"年"&amp;VLOOKUP('114篩選'!$B31,'114篩選'!$B$3:$F$58,3,FALSE)&amp;"月"&amp;VLOOKUP('114篩選'!$B31,'114篩選'!$B$3:$F$58,4,FALSE)&amp;"日"&amp;VLOOKUP('114篩選'!$B31,'114篩選'!$B$3:$F$58,5,FALSE)&amp;"時",)="","",IF('114篩選'!$B31&lt;&gt;"",'114篩選'!$B$1&amp;CHAR(10)&amp;'114篩選'!$B31&amp;CHAR(10)&amp;VLOOKUP('114篩選'!$B31,'114篩選'!$B$3:$F$58,2,FALSE)&amp;"年"&amp;VLOOKUP('114篩選'!$B31,'114篩選'!$B$3:$F$58,3,FALSE)&amp;"月"&amp;VLOOKUP('114篩選'!$B31,'114篩選'!$B$3:$F$58,4,FALSE)&amp;"日"&amp;VLOOKUP('114篩選'!$B31,'114篩選'!$B$3:$F$58,5,FALSE)&amp;"時",))</f>
        <v/>
      </c>
      <c r="F5" s="241" t="str">
        <f>IF(IF('114篩選'!$B37&lt;&gt;"",'114篩選'!$B$1&amp;CHAR(10)&amp;'114篩選'!$B37&amp;CHAR(10)&amp;VLOOKUP('114篩選'!$B37,'114篩選'!$B$3:$F$58,2,FALSE)&amp;"年"&amp;VLOOKUP('114篩選'!$B37,'114篩選'!$B$3:$F$58,3,FALSE)&amp;"月"&amp;VLOOKUP('114篩選'!$B37,'114篩選'!$B$3:$F$58,4,FALSE)&amp;"日"&amp;VLOOKUP('114篩選'!$B37,'114篩選'!$B$3:$F$58,5,FALSE)&amp;"時",)="","",IF('114篩選'!$B37&lt;&gt;"",'114篩選'!$B$1&amp;CHAR(10)&amp;'114篩選'!$B37&amp;CHAR(10)&amp;VLOOKUP('114篩選'!$B37,'114篩選'!$B$3:$F$58,2,FALSE)&amp;"年"&amp;VLOOKUP('114篩選'!$B37,'114篩選'!$B$3:$F$58,3,FALSE)&amp;"月"&amp;VLOOKUP('114篩選'!$B37,'114篩選'!$B$3:$F$58,4,FALSE)&amp;"日"&amp;VLOOKUP('114篩選'!$B37,'114篩選'!$B$3:$F$58,5,FALSE)&amp;"時",))</f>
        <v/>
      </c>
    </row>
    <row r="6" spans="1:6" ht="80.45" customHeight="1" x14ac:dyDescent="0.25">
      <c r="A6" s="241" t="str">
        <f>IF(IF('114篩選'!$B8&lt;&gt;"",'114篩選'!$B$1&amp;CHAR(10)&amp;'114篩選'!$B8&amp;CHAR(10)&amp;VLOOKUP('114篩選'!$B8,'114篩選'!$B$3:$F$58,2,FALSE)&amp;"年"&amp;VLOOKUP('114篩選'!$B8,'114篩選'!$B$3:$F$58,3,FALSE)&amp;"月"&amp;VLOOKUP('114篩選'!$B8,'114篩選'!$B$3:$F$58,4,FALSE)&amp;"日"&amp;VLOOKUP('114篩選'!$B8,'114篩選'!$B$3:$F$58,5,FALSE)&amp;"時",)="","",IF('114篩選'!$B8&lt;&gt;"",'114篩選'!$B$1&amp;CHAR(10)&amp;'114篩選'!$B8&amp;CHAR(10)&amp;VLOOKUP('114篩選'!$B8,'114篩選'!$B$3:$F$58,2,FALSE)&amp;"年"&amp;VLOOKUP('114篩選'!$B8,'114篩選'!$B$3:$F$58,3,FALSE)&amp;"月"&amp;VLOOKUP('114篩選'!$B8,'114篩選'!$B$3:$F$58,4,FALSE)&amp;"日"&amp;VLOOKUP('114篩選'!$B8,'114篩選'!$B$3:$F$58,5,FALSE)&amp;"時",))</f>
        <v>太歲燈
呂夏牡丹
20年5月18日吉時</v>
      </c>
      <c r="B6" s="241" t="str">
        <f>IF(IF('114篩選'!$B14&lt;&gt;"",'114篩選'!$B$1&amp;CHAR(10)&amp;'114篩選'!$B14&amp;CHAR(10)&amp;VLOOKUP('114篩選'!$B14,'114篩選'!$B$3:$F$58,2,FALSE)&amp;"年"&amp;VLOOKUP('114篩選'!$B14,'114篩選'!$B$3:$F$58,3,FALSE)&amp;"月"&amp;VLOOKUP('114篩選'!$B14,'114篩選'!$B$3:$F$58,4,FALSE)&amp;"日"&amp;VLOOKUP('114篩選'!$B14,'114篩選'!$B$3:$F$58,5,FALSE)&amp;"時",)="","",IF('114篩選'!$B14&lt;&gt;"",'114篩選'!$B$1&amp;CHAR(10)&amp;'114篩選'!$B14&amp;CHAR(10)&amp;VLOOKUP('114篩選'!$B14,'114篩選'!$B$3:$F$58,2,FALSE)&amp;"年"&amp;VLOOKUP('114篩選'!$B14,'114篩選'!$B$3:$F$58,3,FALSE)&amp;"月"&amp;VLOOKUP('114篩選'!$B14,'114篩選'!$B$3:$F$58,4,FALSE)&amp;"日"&amp;VLOOKUP('114篩選'!$B14,'114篩選'!$B$3:$F$58,5,FALSE)&amp;"時",))</f>
        <v/>
      </c>
      <c r="C6" s="241" t="str">
        <f>IF(IF('114篩選'!$B20&lt;&gt;"",'114篩選'!$B$1&amp;CHAR(10)&amp;'114篩選'!$B20&amp;CHAR(10)&amp;VLOOKUP('114篩選'!$B20,'114篩選'!$B$3:$F$58,2,FALSE)&amp;"年"&amp;VLOOKUP('114篩選'!$B20,'114篩選'!$B$3:$F$58,3,FALSE)&amp;"月"&amp;VLOOKUP('114篩選'!$B20,'114篩選'!$B$3:$F$58,4,FALSE)&amp;"日"&amp;VLOOKUP('114篩選'!$B20,'114篩選'!$B$3:$F$58,5,FALSE)&amp;"時",)="","",IF('114篩選'!$B20&lt;&gt;"",'114篩選'!$B$1&amp;CHAR(10)&amp;'114篩選'!$B20&amp;CHAR(10)&amp;VLOOKUP('114篩選'!$B20,'114篩選'!$B$3:$F$58,2,FALSE)&amp;"年"&amp;VLOOKUP('114篩選'!$B20,'114篩選'!$B$3:$F$58,3,FALSE)&amp;"月"&amp;VLOOKUP('114篩選'!$B20,'114篩選'!$B$3:$F$58,4,FALSE)&amp;"日"&amp;VLOOKUP('114篩選'!$B20,'114篩選'!$B$3:$F$58,5,FALSE)&amp;"時",))</f>
        <v/>
      </c>
      <c r="D6" s="241" t="str">
        <f>IF(IF('114篩選'!$B26&lt;&gt;"",'114篩選'!$B$1&amp;CHAR(10)&amp;'114篩選'!$B26&amp;CHAR(10)&amp;VLOOKUP('114篩選'!$B26,'114篩選'!$B$3:$F$58,2,FALSE)&amp;"年"&amp;VLOOKUP('114篩選'!$B26,'114篩選'!$B$3:$F$58,3,FALSE)&amp;"月"&amp;VLOOKUP('114篩選'!$B26,'114篩選'!$B$3:$F$58,4,FALSE)&amp;"日"&amp;VLOOKUP('114篩選'!$B26,'114篩選'!$B$3:$F$58,5,FALSE)&amp;"時",)="","",IF('114篩選'!$B26&lt;&gt;"",'114篩選'!$B$1&amp;CHAR(10)&amp;'114篩選'!$B26&amp;CHAR(10)&amp;VLOOKUP('114篩選'!$B26,'114篩選'!$B$3:$F$58,2,FALSE)&amp;"年"&amp;VLOOKUP('114篩選'!$B26,'114篩選'!$B$3:$F$58,3,FALSE)&amp;"月"&amp;VLOOKUP('114篩選'!$B26,'114篩選'!$B$3:$F$58,4,FALSE)&amp;"日"&amp;VLOOKUP('114篩選'!$B26,'114篩選'!$B$3:$F$58,5,FALSE)&amp;"時",))</f>
        <v/>
      </c>
      <c r="E6" s="241" t="str">
        <f>IF(IF('114篩選'!$B32&lt;&gt;"",'114篩選'!$B$1&amp;CHAR(10)&amp;'114篩選'!$B32&amp;CHAR(10)&amp;VLOOKUP('114篩選'!$B32,'114篩選'!$B$3:$F$58,2,FALSE)&amp;"年"&amp;VLOOKUP('114篩選'!$B32,'114篩選'!$B$3:$F$58,3,FALSE)&amp;"月"&amp;VLOOKUP('114篩選'!$B32,'114篩選'!$B$3:$F$58,4,FALSE)&amp;"日"&amp;VLOOKUP('114篩選'!$B32,'114篩選'!$B$3:$F$58,5,FALSE)&amp;"時",)="","",IF('114篩選'!$B32&lt;&gt;"",'114篩選'!$B$1&amp;CHAR(10)&amp;'114篩選'!$B32&amp;CHAR(10)&amp;VLOOKUP('114篩選'!$B32,'114篩選'!$B$3:$F$58,2,FALSE)&amp;"年"&amp;VLOOKUP('114篩選'!$B32,'114篩選'!$B$3:$F$58,3,FALSE)&amp;"月"&amp;VLOOKUP('114篩選'!$B32,'114篩選'!$B$3:$F$58,4,FALSE)&amp;"日"&amp;VLOOKUP('114篩選'!$B32,'114篩選'!$B$3:$F$58,5,FALSE)&amp;"時",))</f>
        <v/>
      </c>
      <c r="F6" s="241" t="str">
        <f>IF(IF('114篩選'!$B38&lt;&gt;"",'114篩選'!$B$1&amp;CHAR(10)&amp;'114篩選'!$B38&amp;CHAR(10)&amp;VLOOKUP('114篩選'!$B38,'114篩選'!$B$3:$F$58,2,FALSE)&amp;"年"&amp;VLOOKUP('114篩選'!$B38,'114篩選'!$B$3:$F$58,3,FALSE)&amp;"月"&amp;VLOOKUP('114篩選'!$B38,'114篩選'!$B$3:$F$58,4,FALSE)&amp;"日"&amp;VLOOKUP('114篩選'!$B38,'114篩選'!$B$3:$F$58,5,FALSE)&amp;"時",)="","",IF('114篩選'!$B38&lt;&gt;"",'114篩選'!$B$1&amp;CHAR(10)&amp;'114篩選'!$B38&amp;CHAR(10)&amp;VLOOKUP('114篩選'!$B38,'114篩選'!$B$3:$F$58,2,FALSE)&amp;"年"&amp;VLOOKUP('114篩選'!$B38,'114篩選'!$B$3:$F$58,3,FALSE)&amp;"月"&amp;VLOOKUP('114篩選'!$B38,'114篩選'!$B$3:$F$58,4,FALSE)&amp;"日"&amp;VLOOKUP('114篩選'!$B38,'114篩選'!$B$3:$F$58,5,FALSE)&amp;"時",))</f>
        <v/>
      </c>
    </row>
    <row r="7" spans="1:6" ht="80.45" customHeight="1" x14ac:dyDescent="0.25">
      <c r="A7" s="241" t="str">
        <f>IF(IF('114篩選'!$H3&lt;&gt;"",'114篩選'!$H$1&amp;CHAR(10)&amp;'114篩選'!$H3&amp;CHAR(10)&amp;VLOOKUP('114篩選'!$H3,'114篩選'!$H$3:$L$58,2,FALSE)&amp;"年"&amp;VLOOKUP('114篩選'!$H3,'114篩選'!$H$3:$L$58,3,FALSE)&amp;"月"&amp;VLOOKUP('114篩選'!$H3,'114篩選'!$H$3:$L$58,4,FALSE)&amp;"日"&amp;VLOOKUP('114篩選'!$H3,'114篩選'!$H$3:$L$58,5,FALSE)&amp;"時",)="","",IF('114篩選'!$H3&lt;&gt;"",'114篩選'!$H$1&amp;CHAR(10)&amp;'114篩選'!$H3&amp;CHAR(10)&amp;VLOOKUP('114篩選'!$H3,'114篩選'!$H$3:$L$58,2,FALSE)&amp;"年"&amp;VLOOKUP('114篩選'!$H3,'114篩選'!$H$3:$L$58,3,FALSE)&amp;"月"&amp;VLOOKUP('114篩選'!$H3,'114篩選'!$H$3:$L$58,4,FALSE)&amp;"日"&amp;VLOOKUP('114篩選'!$H3,'114篩選'!$H$3:$L$58,5,FALSE)&amp;"時",))</f>
        <v>光明燈
呂武雄
31年7月2日吉時</v>
      </c>
      <c r="B7" s="241" t="str">
        <f>IF(IF('114篩選'!$H9&lt;&gt;"",'114篩選'!$H$1&amp;CHAR(10)&amp;'114篩選'!$H9&amp;CHAR(10)&amp;VLOOKUP('114篩選'!$H9,'114篩選'!$H$3:$L$58,2,FALSE)&amp;"年"&amp;VLOOKUP('114篩選'!$H9,'114篩選'!$H$3:$L$58,3,FALSE)&amp;"月"&amp;VLOOKUP('114篩選'!$H9,'114篩選'!$H$3:$L$58,4,FALSE)&amp;"日"&amp;VLOOKUP('114篩選'!$H9,'114篩選'!$H$3:$L$58,5,FALSE)&amp;"時",)="","",IF('114篩選'!$H9&lt;&gt;"",'114篩選'!$H$1&amp;CHAR(10)&amp;'114篩選'!$H9&amp;CHAR(10)&amp;VLOOKUP('114篩選'!$H9,'114篩選'!$H$3:$L$58,2,FALSE)&amp;"年"&amp;VLOOKUP('114篩選'!$H9,'114篩選'!$H$3:$L$58,3,FALSE)&amp;"月"&amp;VLOOKUP('114篩選'!$H9,'114篩選'!$H$3:$L$58,4,FALSE)&amp;"日"&amp;VLOOKUP('114篩選'!$H9,'114篩選'!$H$3:$L$58,5,FALSE)&amp;"時",))</f>
        <v>光明燈
林界旺
83年11月17日巳時</v>
      </c>
      <c r="C7" s="241" t="str">
        <f>IF(IF('114篩選'!$H15&lt;&gt;"",'114篩選'!$H$1&amp;CHAR(10)&amp;'114篩選'!$H15&amp;CHAR(10)&amp;VLOOKUP('114篩選'!$H15,'114篩選'!$H$3:$L$58,2,FALSE)&amp;"年"&amp;VLOOKUP('114篩選'!$H15,'114篩選'!$H$3:$L$58,3,FALSE)&amp;"月"&amp;VLOOKUP('114篩選'!$H15,'114篩選'!$H$3:$L$58,4,FALSE)&amp;"日"&amp;VLOOKUP('114篩選'!$H15,'114篩選'!$H$3:$L$58,5,FALSE)&amp;"時",)="","",IF('114篩選'!$H15&lt;&gt;"",'114篩選'!$H$1&amp;CHAR(10)&amp;'114篩選'!$H15&amp;CHAR(10)&amp;VLOOKUP('114篩選'!$H15,'114篩選'!$H$3:$L$58,2,FALSE)&amp;"年"&amp;VLOOKUP('114篩選'!$H15,'114篩選'!$H$3:$L$58,3,FALSE)&amp;"月"&amp;VLOOKUP('114篩選'!$H15,'114篩選'!$H$3:$L$58,4,FALSE)&amp;"日"&amp;VLOOKUP('114篩選'!$H15,'114篩選'!$H$3:$L$58,5,FALSE)&amp;"時",))</f>
        <v>光明燈
呂阿嬌
53年4月2日吉時</v>
      </c>
      <c r="D7" s="241" t="str">
        <f>IF(IF('114篩選'!$H21&lt;&gt;"",'114篩選'!$H$1&amp;CHAR(10)&amp;'114篩選'!$H21&amp;CHAR(10)&amp;VLOOKUP('114篩選'!$H21,'114篩選'!$H$3:$L$58,2,FALSE)&amp;"年"&amp;VLOOKUP('114篩選'!$H21,'114篩選'!$H$3:$L$58,3,FALSE)&amp;"月"&amp;VLOOKUP('114篩選'!$H21,'114篩選'!$H$3:$L$58,4,FALSE)&amp;"日"&amp;VLOOKUP('114篩選'!$H21,'114篩選'!$H$3:$L$58,5,FALSE)&amp;"時",)="","",IF('114篩選'!$H21&lt;&gt;"",'114篩選'!$H$1&amp;CHAR(10)&amp;'114篩選'!$H21&amp;CHAR(10)&amp;VLOOKUP('114篩選'!$H21,'114篩選'!$H$3:$L$58,2,FALSE)&amp;"年"&amp;VLOOKUP('114篩選'!$H21,'114篩選'!$H$3:$L$58,3,FALSE)&amp;"月"&amp;VLOOKUP('114篩選'!$H21,'114篩選'!$H$3:$L$58,4,FALSE)&amp;"日"&amp;VLOOKUP('114篩選'!$H21,'114篩選'!$H$3:$L$58,5,FALSE)&amp;"時",))</f>
        <v>光明燈
金慧貞
67年8月4日吉時</v>
      </c>
      <c r="E7" s="241" t="str">
        <f>IF(IF('114篩選'!$H27&lt;&gt;"",'114篩選'!$H$1&amp;CHAR(10)&amp;'114篩選'!$H27&amp;CHAR(10)&amp;VLOOKUP('114篩選'!$H27,'114篩選'!$H$3:$L$58,2,FALSE)&amp;"年"&amp;VLOOKUP('114篩選'!$H27,'114篩選'!$H$3:$L$58,3,FALSE)&amp;"月"&amp;VLOOKUP('114篩選'!$H27,'114篩選'!$H$3:$L$58,4,FALSE)&amp;"日"&amp;VLOOKUP('114篩選'!$H27,'114篩選'!$H$3:$L$58,5,FALSE)&amp;"時",)="","",IF('114篩選'!$H27&lt;&gt;"",'114篩選'!$H$1&amp;CHAR(10)&amp;'114篩選'!$H27&amp;CHAR(10)&amp;VLOOKUP('114篩選'!$H27,'114篩選'!$H$3:$L$58,2,FALSE)&amp;"年"&amp;VLOOKUP('114篩選'!$H27,'114篩選'!$H$3:$L$58,3,FALSE)&amp;"月"&amp;VLOOKUP('114篩選'!$H27,'114篩選'!$H$3:$L$58,4,FALSE)&amp;"日"&amp;VLOOKUP('114篩選'!$H27,'114篩選'!$H$3:$L$58,5,FALSE)&amp;"時",))</f>
        <v>光明燈
陳清源
49年9月9日吉時</v>
      </c>
      <c r="F7" s="241" t="str">
        <f>IF(IF('114篩選'!$H33&lt;&gt;"",'114篩選'!$H$1&amp;CHAR(10)&amp;'114篩選'!$H33&amp;CHAR(10)&amp;VLOOKUP('114篩選'!$H33,'114篩選'!$H$3:$L$58,2,FALSE)&amp;"年"&amp;VLOOKUP('114篩選'!$H33,'114篩選'!$H$3:$L$58,3,FALSE)&amp;"月"&amp;VLOOKUP('114篩選'!$H33,'114篩選'!$H$3:$L$58,4,FALSE)&amp;"日"&amp;VLOOKUP('114篩選'!$H33,'114篩選'!$H$3:$L$58,5,FALSE)&amp;"時",)="","",IF('114篩選'!$H33&lt;&gt;"",'114篩選'!$H$1&amp;CHAR(10)&amp;'114篩選'!$H33&amp;CHAR(10)&amp;VLOOKUP('114篩選'!$H33,'114篩選'!$H$3:$L$58,2,FALSE)&amp;"年"&amp;VLOOKUP('114篩選'!$H33,'114篩選'!$H$3:$L$58,3,FALSE)&amp;"月"&amp;VLOOKUP('114篩選'!$H33,'114篩選'!$H$3:$L$58,4,FALSE)&amp;"日"&amp;VLOOKUP('114篩選'!$H33,'114篩選'!$H$3:$L$58,5,FALSE)&amp;"時",))</f>
        <v/>
      </c>
    </row>
    <row r="8" spans="1:6" ht="80.45" customHeight="1" x14ac:dyDescent="0.25">
      <c r="A8" s="241" t="str">
        <f>IF(IF('114篩選'!$H4&lt;&gt;"",'114篩選'!$H$1&amp;CHAR(10)&amp;'114篩選'!$H4&amp;CHAR(10)&amp;VLOOKUP('114篩選'!$H4,'114篩選'!$H$3:$L$58,2,FALSE)&amp;"年"&amp;VLOOKUP('114篩選'!$H4,'114篩選'!$H$3:$L$58,3,FALSE)&amp;"月"&amp;VLOOKUP('114篩選'!$H4,'114篩選'!$H$3:$L$58,4,FALSE)&amp;"日"&amp;VLOOKUP('114篩選'!$H4,'114篩選'!$H$3:$L$58,5,FALSE)&amp;"時",)="","",IF('114篩選'!$H4&lt;&gt;"",'114篩選'!$H$1&amp;CHAR(10)&amp;'114篩選'!$H4&amp;CHAR(10)&amp;VLOOKUP('114篩選'!$H4,'114篩選'!$H$3:$L$58,2,FALSE)&amp;"年"&amp;VLOOKUP('114篩選'!$H4,'114篩選'!$H$3:$L$58,3,FALSE)&amp;"月"&amp;VLOOKUP('114篩選'!$H4,'114篩選'!$H$3:$L$58,4,FALSE)&amp;"日"&amp;VLOOKUP('114篩選'!$H4,'114篩選'!$H$3:$L$58,5,FALSE)&amp;"時",))</f>
        <v>光明燈
呂美呤
54年7月13日卯時</v>
      </c>
      <c r="B8" s="241" t="str">
        <f>IF(IF('114篩選'!$H10&lt;&gt;"",'114篩選'!$H$1&amp;CHAR(10)&amp;'114篩選'!$H10&amp;CHAR(10)&amp;VLOOKUP('114篩選'!$H10,'114篩選'!$H$3:$L$58,2,FALSE)&amp;"年"&amp;VLOOKUP('114篩選'!$H10,'114篩選'!$H$3:$L$58,3,FALSE)&amp;"月"&amp;VLOOKUP('114篩選'!$H10,'114篩選'!$H$3:$L$58,4,FALSE)&amp;"日"&amp;VLOOKUP('114篩選'!$H10,'114篩選'!$H$3:$L$58,5,FALSE)&amp;"時",)="","",IF('114篩選'!$H10&lt;&gt;"",'114篩選'!$H$1&amp;CHAR(10)&amp;'114篩選'!$H10&amp;CHAR(10)&amp;VLOOKUP('114篩選'!$H10,'114篩選'!$H$3:$L$58,2,FALSE)&amp;"年"&amp;VLOOKUP('114篩選'!$H10,'114篩選'!$H$3:$L$58,3,FALSE)&amp;"月"&amp;VLOOKUP('114篩選'!$H10,'114篩選'!$H$3:$L$58,4,FALSE)&amp;"日"&amp;VLOOKUP('114篩選'!$H10,'114篩選'!$H$3:$L$58,5,FALSE)&amp;"時",))</f>
        <v>光明燈
林思助
105年11月23日吉時</v>
      </c>
      <c r="C8" s="241" t="str">
        <f>IF(IF('114篩選'!$H16&lt;&gt;"",'114篩選'!$H$1&amp;CHAR(10)&amp;'114篩選'!$H16&amp;CHAR(10)&amp;VLOOKUP('114篩選'!$H16,'114篩選'!$H$3:$L$58,2,FALSE)&amp;"年"&amp;VLOOKUP('114篩選'!$H16,'114篩選'!$H$3:$L$58,3,FALSE)&amp;"月"&amp;VLOOKUP('114篩選'!$H16,'114篩選'!$H$3:$L$58,4,FALSE)&amp;"日"&amp;VLOOKUP('114篩選'!$H16,'114篩選'!$H$3:$L$58,5,FALSE)&amp;"時",)="","",IF('114篩選'!$H16&lt;&gt;"",'114篩選'!$H$1&amp;CHAR(10)&amp;'114篩選'!$H16&amp;CHAR(10)&amp;VLOOKUP('114篩選'!$H16,'114篩選'!$H$3:$L$58,2,FALSE)&amp;"年"&amp;VLOOKUP('114篩選'!$H16,'114篩選'!$H$3:$L$58,3,FALSE)&amp;"月"&amp;VLOOKUP('114篩選'!$H16,'114篩選'!$H$3:$L$58,4,FALSE)&amp;"日"&amp;VLOOKUP('114篩選'!$H16,'114篩選'!$H$3:$L$58,5,FALSE)&amp;"時",))</f>
        <v>光明燈
詹竣發
57年潤7月1日辰時</v>
      </c>
      <c r="D8" s="241" t="str">
        <f>IF(IF('114篩選'!$H22&lt;&gt;"",'114篩選'!$H$1&amp;CHAR(10)&amp;'114篩選'!$H22&amp;CHAR(10)&amp;VLOOKUP('114篩選'!$H22,'114篩選'!$H$3:$L$58,2,FALSE)&amp;"年"&amp;VLOOKUP('114篩選'!$H22,'114篩選'!$H$3:$L$58,3,FALSE)&amp;"月"&amp;VLOOKUP('114篩選'!$H22,'114篩選'!$H$3:$L$58,4,FALSE)&amp;"日"&amp;VLOOKUP('114篩選'!$H22,'114篩選'!$H$3:$L$58,5,FALSE)&amp;"時",)="","",IF('114篩選'!$H22&lt;&gt;"",'114篩選'!$H$1&amp;CHAR(10)&amp;'114篩選'!$H22&amp;CHAR(10)&amp;VLOOKUP('114篩選'!$H22,'114篩選'!$H$3:$L$58,2,FALSE)&amp;"年"&amp;VLOOKUP('114篩選'!$H22,'114篩選'!$H$3:$L$58,3,FALSE)&amp;"月"&amp;VLOOKUP('114篩選'!$H22,'114篩選'!$H$3:$L$58,4,FALSE)&amp;"日"&amp;VLOOKUP('114篩選'!$H22,'114篩選'!$H$3:$L$58,5,FALSE)&amp;"時",))</f>
        <v>光明燈
金瑋貞
70年8月23日吉時</v>
      </c>
      <c r="E8" s="241" t="str">
        <f>IF(IF('114篩選'!$H28&lt;&gt;"",'114篩選'!$H$1&amp;CHAR(10)&amp;'114篩選'!$H28&amp;CHAR(10)&amp;VLOOKUP('114篩選'!$H28,'114篩選'!$H$3:$L$58,2,FALSE)&amp;"年"&amp;VLOOKUP('114篩選'!$H28,'114篩選'!$H$3:$L$58,3,FALSE)&amp;"月"&amp;VLOOKUP('114篩選'!$H28,'114篩選'!$H$3:$L$58,4,FALSE)&amp;"日"&amp;VLOOKUP('114篩選'!$H28,'114篩選'!$H$3:$L$58,5,FALSE)&amp;"時",)="","",IF('114篩選'!$H28&lt;&gt;"",'114篩選'!$H$1&amp;CHAR(10)&amp;'114篩選'!$H28&amp;CHAR(10)&amp;VLOOKUP('114篩選'!$H28,'114篩選'!$H$3:$L$58,2,FALSE)&amp;"年"&amp;VLOOKUP('114篩選'!$H28,'114篩選'!$H$3:$L$58,3,FALSE)&amp;"月"&amp;VLOOKUP('114篩選'!$H28,'114篩選'!$H$3:$L$58,4,FALSE)&amp;"日"&amp;VLOOKUP('114篩選'!$H28,'114篩選'!$H$3:$L$58,5,FALSE)&amp;"時",))</f>
        <v/>
      </c>
      <c r="F8" s="241" t="str">
        <f>IF(IF('114篩選'!$H34&lt;&gt;"",'114篩選'!$H$1&amp;CHAR(10)&amp;'114篩選'!$H34&amp;CHAR(10)&amp;VLOOKUP('114篩選'!$H34,'114篩選'!$H$3:$L$58,2,FALSE)&amp;"年"&amp;VLOOKUP('114篩選'!$H34,'114篩選'!$H$3:$L$58,3,FALSE)&amp;"月"&amp;VLOOKUP('114篩選'!$H34,'114篩選'!$H$3:$L$58,4,FALSE)&amp;"日"&amp;VLOOKUP('114篩選'!$H34,'114篩選'!$H$3:$L$58,5,FALSE)&amp;"時",)="","",IF('114篩選'!$H34&lt;&gt;"",'114篩選'!$H$1&amp;CHAR(10)&amp;'114篩選'!$H34&amp;CHAR(10)&amp;VLOOKUP('114篩選'!$H34,'114篩選'!$H$3:$L$58,2,FALSE)&amp;"年"&amp;VLOOKUP('114篩選'!$H34,'114篩選'!$H$3:$L$58,3,FALSE)&amp;"月"&amp;VLOOKUP('114篩選'!$H34,'114篩選'!$H$3:$L$58,4,FALSE)&amp;"日"&amp;VLOOKUP('114篩選'!$H34,'114篩選'!$H$3:$L$58,5,FALSE)&amp;"時",))</f>
        <v/>
      </c>
    </row>
    <row r="9" spans="1:6" ht="80.45" customHeight="1" x14ac:dyDescent="0.25">
      <c r="A9" s="241" t="str">
        <f>IF(IF('114篩選'!$H5&lt;&gt;"",'114篩選'!$H$1&amp;CHAR(10)&amp;'114篩選'!$H5&amp;CHAR(10)&amp;VLOOKUP('114篩選'!$H5,'114篩選'!$H$3:$L$58,2,FALSE)&amp;"年"&amp;VLOOKUP('114篩選'!$H5,'114篩選'!$H$3:$L$58,3,FALSE)&amp;"月"&amp;VLOOKUP('114篩選'!$H5,'114篩選'!$H$3:$L$58,4,FALSE)&amp;"日"&amp;VLOOKUP('114篩選'!$H5,'114篩選'!$H$3:$L$58,5,FALSE)&amp;"時",)="","",IF('114篩選'!$H5&lt;&gt;"",'114篩選'!$H$1&amp;CHAR(10)&amp;'114篩選'!$H5&amp;CHAR(10)&amp;VLOOKUP('114篩選'!$H5,'114篩選'!$H$3:$L$58,2,FALSE)&amp;"年"&amp;VLOOKUP('114篩選'!$H5,'114篩選'!$H$3:$L$58,3,FALSE)&amp;"月"&amp;VLOOKUP('114篩選'!$H5,'114篩選'!$H$3:$L$58,4,FALSE)&amp;"日"&amp;VLOOKUP('114篩選'!$H5,'114篩選'!$H$3:$L$58,5,FALSE)&amp;"時",))</f>
        <v>光明燈
康菽芃
66年12月25日吉時</v>
      </c>
      <c r="B9" s="241" t="str">
        <f>IF(IF('114篩選'!$H11&lt;&gt;"",'114篩選'!$H$1&amp;CHAR(10)&amp;'114篩選'!$H11&amp;CHAR(10)&amp;VLOOKUP('114篩選'!$H11,'114篩選'!$H$3:$L$58,2,FALSE)&amp;"年"&amp;VLOOKUP('114篩選'!$H11,'114篩選'!$H$3:$L$58,3,FALSE)&amp;"月"&amp;VLOOKUP('114篩選'!$H11,'114篩選'!$H$3:$L$58,4,FALSE)&amp;"日"&amp;VLOOKUP('114篩選'!$H11,'114篩選'!$H$3:$L$58,5,FALSE)&amp;"時",)="","",IF('114篩選'!$H11&lt;&gt;"",'114篩選'!$H$1&amp;CHAR(10)&amp;'114篩選'!$H11&amp;CHAR(10)&amp;VLOOKUP('114篩選'!$H11,'114篩選'!$H$3:$L$58,2,FALSE)&amp;"年"&amp;VLOOKUP('114篩選'!$H11,'114篩選'!$H$3:$L$58,3,FALSE)&amp;"月"&amp;VLOOKUP('114篩選'!$H11,'114篩選'!$H$3:$L$58,4,FALSE)&amp;"日"&amp;VLOOKUP('114篩選'!$H11,'114篩選'!$H$3:$L$58,5,FALSE)&amp;"時",))</f>
        <v>光明燈
郭怡菁
72年3月12日吉時</v>
      </c>
      <c r="C9" s="241" t="str">
        <f>IF(IF('114篩選'!$H17&lt;&gt;"",'114篩選'!$H$1&amp;CHAR(10)&amp;'114篩選'!$H17&amp;CHAR(10)&amp;VLOOKUP('114篩選'!$H17,'114篩選'!$H$3:$L$58,2,FALSE)&amp;"年"&amp;VLOOKUP('114篩選'!$H17,'114篩選'!$H$3:$L$58,3,FALSE)&amp;"月"&amp;VLOOKUP('114篩選'!$H17,'114篩選'!$H$3:$L$58,4,FALSE)&amp;"日"&amp;VLOOKUP('114篩選'!$H17,'114篩選'!$H$3:$L$58,5,FALSE)&amp;"時",)="","",IF('114篩選'!$H17&lt;&gt;"",'114篩選'!$H$1&amp;CHAR(10)&amp;'114篩選'!$H17&amp;CHAR(10)&amp;VLOOKUP('114篩選'!$H17,'114篩選'!$H$3:$L$58,2,FALSE)&amp;"年"&amp;VLOOKUP('114篩選'!$H17,'114篩選'!$H$3:$L$58,3,FALSE)&amp;"月"&amp;VLOOKUP('114篩選'!$H17,'114篩選'!$H$3:$L$58,4,FALSE)&amp;"日"&amp;VLOOKUP('114篩選'!$H17,'114篩選'!$H$3:$L$58,5,FALSE)&amp;"時",))</f>
        <v>光明燈
楊建雄
47年5月9日吉時</v>
      </c>
      <c r="D9" s="241" t="str">
        <f>IF(IF('114篩選'!$H23&lt;&gt;"",'114篩選'!$H$1&amp;CHAR(10)&amp;'114篩選'!$H23&amp;CHAR(10)&amp;VLOOKUP('114篩選'!$H23,'114篩選'!$H$3:$L$58,2,FALSE)&amp;"年"&amp;VLOOKUP('114篩選'!$H23,'114篩選'!$H$3:$L$58,3,FALSE)&amp;"月"&amp;VLOOKUP('114篩選'!$H23,'114篩選'!$H$3:$L$58,4,FALSE)&amp;"日"&amp;VLOOKUP('114篩選'!$H23,'114篩選'!$H$3:$L$58,5,FALSE)&amp;"時",)="","",IF('114篩選'!$H23&lt;&gt;"",'114篩選'!$H$1&amp;CHAR(10)&amp;'114篩選'!$H23&amp;CHAR(10)&amp;VLOOKUP('114篩選'!$H23,'114篩選'!$H$3:$L$58,2,FALSE)&amp;"年"&amp;VLOOKUP('114篩選'!$H23,'114篩選'!$H$3:$L$58,3,FALSE)&amp;"月"&amp;VLOOKUP('114篩選'!$H23,'114篩選'!$H$3:$L$58,4,FALSE)&amp;"日"&amp;VLOOKUP('114篩選'!$H23,'114篩選'!$H$3:$L$58,5,FALSE)&amp;"時",))</f>
        <v>光明燈
羅仕竣
76年11月26日吉時</v>
      </c>
      <c r="E9" s="241" t="str">
        <f>IF(IF('114篩選'!$H29&lt;&gt;"",'114篩選'!$H$1&amp;CHAR(10)&amp;'114篩選'!$H29&amp;CHAR(10)&amp;VLOOKUP('114篩選'!$H29,'114篩選'!$H$3:$L$58,2,FALSE)&amp;"年"&amp;VLOOKUP('114篩選'!$H29,'114篩選'!$H$3:$L$58,3,FALSE)&amp;"月"&amp;VLOOKUP('114篩選'!$H29,'114篩選'!$H$3:$L$58,4,FALSE)&amp;"日"&amp;VLOOKUP('114篩選'!$H29,'114篩選'!$H$3:$L$58,5,FALSE)&amp;"時",)="","",IF('114篩選'!$H29&lt;&gt;"",'114篩選'!$H$1&amp;CHAR(10)&amp;'114篩選'!$H29&amp;CHAR(10)&amp;VLOOKUP('114篩選'!$H29,'114篩選'!$H$3:$L$58,2,FALSE)&amp;"年"&amp;VLOOKUP('114篩選'!$H29,'114篩選'!$H$3:$L$58,3,FALSE)&amp;"月"&amp;VLOOKUP('114篩選'!$H29,'114篩選'!$H$3:$L$58,4,FALSE)&amp;"日"&amp;VLOOKUP('114篩選'!$H29,'114篩選'!$H$3:$L$58,5,FALSE)&amp;"時",))</f>
        <v/>
      </c>
      <c r="F9" s="241" t="str">
        <f>IF(IF('114篩選'!$H35&lt;&gt;"",'114篩選'!$H$1&amp;CHAR(10)&amp;'114篩選'!$H35&amp;CHAR(10)&amp;VLOOKUP('114篩選'!$H35,'114篩選'!$H$3:$L$58,2,FALSE)&amp;"年"&amp;VLOOKUP('114篩選'!$H35,'114篩選'!$H$3:$L$58,3,FALSE)&amp;"月"&amp;VLOOKUP('114篩選'!$H35,'114篩選'!$H$3:$L$58,4,FALSE)&amp;"日"&amp;VLOOKUP('114篩選'!$H35,'114篩選'!$H$3:$L$58,5,FALSE)&amp;"時",)="","",IF('114篩選'!$H35&lt;&gt;"",'114篩選'!$H$1&amp;CHAR(10)&amp;'114篩選'!$H35&amp;CHAR(10)&amp;VLOOKUP('114篩選'!$H35,'114篩選'!$H$3:$L$58,2,FALSE)&amp;"年"&amp;VLOOKUP('114篩選'!$H35,'114篩選'!$H$3:$L$58,3,FALSE)&amp;"月"&amp;VLOOKUP('114篩選'!$H35,'114篩選'!$H$3:$L$58,4,FALSE)&amp;"日"&amp;VLOOKUP('114篩選'!$H35,'114篩選'!$H$3:$L$58,5,FALSE)&amp;"時",))</f>
        <v/>
      </c>
    </row>
    <row r="10" spans="1:6" ht="80.45" customHeight="1" x14ac:dyDescent="0.25">
      <c r="A10" s="241" t="str">
        <f>IF(IF('114篩選'!$H6&lt;&gt;"",'114篩選'!$H$1&amp;CHAR(10)&amp;'114篩選'!$H6&amp;CHAR(10)&amp;VLOOKUP('114篩選'!$H6,'114篩選'!$H$3:$L$58,2,FALSE)&amp;"年"&amp;VLOOKUP('114篩選'!$H6,'114篩選'!$H$3:$L$58,3,FALSE)&amp;"月"&amp;VLOOKUP('114篩選'!$H6,'114篩選'!$H$3:$L$58,4,FALSE)&amp;"日"&amp;VLOOKUP('114篩選'!$H6,'114篩選'!$H$3:$L$58,5,FALSE)&amp;"時",)="","",IF('114篩選'!$H6&lt;&gt;"",'114篩選'!$H$1&amp;CHAR(10)&amp;'114篩選'!$H6&amp;CHAR(10)&amp;VLOOKUP('114篩選'!$H6,'114篩選'!$H$3:$L$58,2,FALSE)&amp;"年"&amp;VLOOKUP('114篩選'!$H6,'114篩選'!$H$3:$L$58,3,FALSE)&amp;"月"&amp;VLOOKUP('114篩選'!$H6,'114篩選'!$H$3:$L$58,4,FALSE)&amp;"日"&amp;VLOOKUP('114篩選'!$H6,'114篩選'!$H$3:$L$58,5,FALSE)&amp;"時",))</f>
        <v>光明燈
黃月芳
50年10月26日寅時</v>
      </c>
      <c r="B10" s="241" t="str">
        <f>IF(IF('114篩選'!$H12&lt;&gt;"",'114篩選'!$H$1&amp;CHAR(10)&amp;'114篩選'!$H12&amp;CHAR(10)&amp;VLOOKUP('114篩選'!$H12,'114篩選'!$H$3:$L$58,2,FALSE)&amp;"年"&amp;VLOOKUP('114篩選'!$H12,'114篩選'!$H$3:$L$58,3,FALSE)&amp;"月"&amp;VLOOKUP('114篩選'!$H12,'114篩選'!$H$3:$L$58,4,FALSE)&amp;"日"&amp;VLOOKUP('114篩選'!$H12,'114篩選'!$H$3:$L$58,5,FALSE)&amp;"時",)="","",IF('114篩選'!$H12&lt;&gt;"",'114篩選'!$H$1&amp;CHAR(10)&amp;'114篩選'!$H12&amp;CHAR(10)&amp;VLOOKUP('114篩選'!$H12,'114篩選'!$H$3:$L$58,2,FALSE)&amp;"年"&amp;VLOOKUP('114篩選'!$H12,'114篩選'!$H$3:$L$58,3,FALSE)&amp;"月"&amp;VLOOKUP('114篩選'!$H12,'114篩選'!$H$3:$L$58,4,FALSE)&amp;"日"&amp;VLOOKUP('114篩選'!$H12,'114篩選'!$H$3:$L$58,5,FALSE)&amp;"時",))</f>
        <v>光明燈
呂佩臻
50年7月3日戊時</v>
      </c>
      <c r="C10" s="241" t="str">
        <f>IF(IF('114篩選'!$H18&lt;&gt;"",'114篩選'!$H$1&amp;CHAR(10)&amp;'114篩選'!$H18&amp;CHAR(10)&amp;VLOOKUP('114篩選'!$H18,'114篩選'!$H$3:$L$58,2,FALSE)&amp;"年"&amp;VLOOKUP('114篩選'!$H18,'114篩選'!$H$3:$L$58,3,FALSE)&amp;"月"&amp;VLOOKUP('114篩選'!$H18,'114篩選'!$H$3:$L$58,4,FALSE)&amp;"日"&amp;VLOOKUP('114篩選'!$H18,'114篩選'!$H$3:$L$58,5,FALSE)&amp;"時",)="","",IF('114篩選'!$H18&lt;&gt;"",'114篩選'!$H$1&amp;CHAR(10)&amp;'114篩選'!$H18&amp;CHAR(10)&amp;VLOOKUP('114篩選'!$H18,'114篩選'!$H$3:$L$58,2,FALSE)&amp;"年"&amp;VLOOKUP('114篩選'!$H18,'114篩選'!$H$3:$L$58,3,FALSE)&amp;"月"&amp;VLOOKUP('114篩選'!$H18,'114篩選'!$H$3:$L$58,4,FALSE)&amp;"日"&amp;VLOOKUP('114篩選'!$H18,'114篩選'!$H$3:$L$58,5,FALSE)&amp;"時",))</f>
        <v>光明燈
楊秀貞
54年10月20日吉時</v>
      </c>
      <c r="D10" s="241" t="str">
        <f>IF(IF('114篩選'!$H24&lt;&gt;"",'114篩選'!$H$1&amp;CHAR(10)&amp;'114篩選'!$H24&amp;CHAR(10)&amp;VLOOKUP('114篩選'!$H24,'114篩選'!$H$3:$L$58,2,FALSE)&amp;"年"&amp;VLOOKUP('114篩選'!$H24,'114篩選'!$H$3:$L$58,3,FALSE)&amp;"月"&amp;VLOOKUP('114篩選'!$H24,'114篩選'!$H$3:$L$58,4,FALSE)&amp;"日"&amp;VLOOKUP('114篩選'!$H24,'114篩選'!$H$3:$L$58,5,FALSE)&amp;"時",)="","",IF('114篩選'!$H24&lt;&gt;"",'114篩選'!$H$1&amp;CHAR(10)&amp;'114篩選'!$H24&amp;CHAR(10)&amp;VLOOKUP('114篩選'!$H24,'114篩選'!$H$3:$L$58,2,FALSE)&amp;"年"&amp;VLOOKUP('114篩選'!$H24,'114篩選'!$H$3:$L$58,3,FALSE)&amp;"月"&amp;VLOOKUP('114篩選'!$H24,'114篩選'!$H$3:$L$58,4,FALSE)&amp;"日"&amp;VLOOKUP('114篩選'!$H24,'114篩選'!$H$3:$L$58,5,FALSE)&amp;"時",))</f>
        <v>光明燈
吳文燕
53年2月9日巳時</v>
      </c>
      <c r="E10" s="241" t="str">
        <f>IF(IF('114篩選'!$H30&lt;&gt;"",'114篩選'!$H$1&amp;CHAR(10)&amp;'114篩選'!$H30&amp;CHAR(10)&amp;VLOOKUP('114篩選'!$H30,'114篩選'!$H$3:$L$58,2,FALSE)&amp;"年"&amp;VLOOKUP('114篩選'!$H30,'114篩選'!$H$3:$L$58,3,FALSE)&amp;"月"&amp;VLOOKUP('114篩選'!$H30,'114篩選'!$H$3:$L$58,4,FALSE)&amp;"日"&amp;VLOOKUP('114篩選'!$H30,'114篩選'!$H$3:$L$58,5,FALSE)&amp;"時",)="","",IF('114篩選'!$H30&lt;&gt;"",'114篩選'!$H$1&amp;CHAR(10)&amp;'114篩選'!$H30&amp;CHAR(10)&amp;VLOOKUP('114篩選'!$H30,'114篩選'!$H$3:$L$58,2,FALSE)&amp;"年"&amp;VLOOKUP('114篩選'!$H30,'114篩選'!$H$3:$L$58,3,FALSE)&amp;"月"&amp;VLOOKUP('114篩選'!$H30,'114篩選'!$H$3:$L$58,4,FALSE)&amp;"日"&amp;VLOOKUP('114篩選'!$H30,'114篩選'!$H$3:$L$58,5,FALSE)&amp;"時",))</f>
        <v/>
      </c>
      <c r="F10" s="241" t="str">
        <f>IF(IF('114篩選'!$H36&lt;&gt;"",'114篩選'!$H$1&amp;CHAR(10)&amp;'114篩選'!$H36&amp;CHAR(10)&amp;VLOOKUP('114篩選'!$H36,'114篩選'!$H$3:$L$58,2,FALSE)&amp;"年"&amp;VLOOKUP('114篩選'!$H36,'114篩選'!$H$3:$L$58,3,FALSE)&amp;"月"&amp;VLOOKUP('114篩選'!$H36,'114篩選'!$H$3:$L$58,4,FALSE)&amp;"日"&amp;VLOOKUP('114篩選'!$H36,'114篩選'!$H$3:$L$58,5,FALSE)&amp;"時",)="","",IF('114篩選'!$H36&lt;&gt;"",'114篩選'!$H$1&amp;CHAR(10)&amp;'114篩選'!$H36&amp;CHAR(10)&amp;VLOOKUP('114篩選'!$H36,'114篩選'!$H$3:$L$58,2,FALSE)&amp;"年"&amp;VLOOKUP('114篩選'!$H36,'114篩選'!$H$3:$L$58,3,FALSE)&amp;"月"&amp;VLOOKUP('114篩選'!$H36,'114篩選'!$H$3:$L$58,4,FALSE)&amp;"日"&amp;VLOOKUP('114篩選'!$H36,'114篩選'!$H$3:$L$58,5,FALSE)&amp;"時",))</f>
        <v/>
      </c>
    </row>
    <row r="11" spans="1:6" ht="80.45" customHeight="1" x14ac:dyDescent="0.25">
      <c r="A11" s="241" t="str">
        <f>IF(IF('114篩選'!$H7&lt;&gt;"",'114篩選'!$H$1&amp;CHAR(10)&amp;'114篩選'!$H7&amp;CHAR(10)&amp;VLOOKUP('114篩選'!$H7,'114篩選'!$H$3:$L$58,2,FALSE)&amp;"年"&amp;VLOOKUP('114篩選'!$H7,'114篩選'!$H$3:$L$58,3,FALSE)&amp;"月"&amp;VLOOKUP('114篩選'!$H7,'114篩選'!$H$3:$L$58,4,FALSE)&amp;"日"&amp;VLOOKUP('114篩選'!$H7,'114篩選'!$H$3:$L$58,5,FALSE)&amp;"時",)="","",IF('114篩選'!$H7&lt;&gt;"",'114篩選'!$H$1&amp;CHAR(10)&amp;'114篩選'!$H7&amp;CHAR(10)&amp;VLOOKUP('114篩選'!$H7,'114篩選'!$H$3:$L$58,2,FALSE)&amp;"年"&amp;VLOOKUP('114篩選'!$H7,'114篩選'!$H$3:$L$58,3,FALSE)&amp;"月"&amp;VLOOKUP('114篩選'!$H7,'114篩選'!$H$3:$L$58,4,FALSE)&amp;"日"&amp;VLOOKUP('114篩選'!$H7,'114篩選'!$H$3:$L$58,5,FALSE)&amp;"時",))</f>
        <v>光明燈
林奇財
111年5月13日酉時</v>
      </c>
      <c r="B11" s="241" t="str">
        <f>IF(IF('114篩選'!$H13&lt;&gt;"",'114篩選'!$H$1&amp;CHAR(10)&amp;'114篩選'!$H13&amp;CHAR(10)&amp;VLOOKUP('114篩選'!$H13,'114篩選'!$H$3:$L$58,2,FALSE)&amp;"年"&amp;VLOOKUP('114篩選'!$H13,'114篩選'!$H$3:$L$58,3,FALSE)&amp;"月"&amp;VLOOKUP('114篩選'!$H13,'114篩選'!$H$3:$L$58,4,FALSE)&amp;"日"&amp;VLOOKUP('114篩選'!$H13,'114篩選'!$H$3:$L$58,5,FALSE)&amp;"時",)="","",IF('114篩選'!$H13&lt;&gt;"",'114篩選'!$H$1&amp;CHAR(10)&amp;'114篩選'!$H13&amp;CHAR(10)&amp;VLOOKUP('114篩選'!$H13,'114篩選'!$H$3:$L$58,2,FALSE)&amp;"年"&amp;VLOOKUP('114篩選'!$H13,'114篩選'!$H$3:$L$58,3,FALSE)&amp;"月"&amp;VLOOKUP('114篩選'!$H13,'114篩選'!$H$3:$L$58,4,FALSE)&amp;"日"&amp;VLOOKUP('114篩選'!$H13,'114篩選'!$H$3:$L$58,5,FALSE)&amp;"時",))</f>
        <v>光明燈
呂佳靜
43年1月8日辰時</v>
      </c>
      <c r="C11" s="241" t="str">
        <f>IF(IF('114篩選'!$H19&lt;&gt;"",'114篩選'!$H$1&amp;CHAR(10)&amp;'114篩選'!$H19&amp;CHAR(10)&amp;VLOOKUP('114篩選'!$H19,'114篩選'!$H$3:$L$58,2,FALSE)&amp;"年"&amp;VLOOKUP('114篩選'!$H19,'114篩選'!$H$3:$L$58,3,FALSE)&amp;"月"&amp;VLOOKUP('114篩選'!$H19,'114篩選'!$H$3:$L$58,4,FALSE)&amp;"日"&amp;VLOOKUP('114篩選'!$H19,'114篩選'!$H$3:$L$58,5,FALSE)&amp;"時",)="","",IF('114篩選'!$H19&lt;&gt;"",'114篩選'!$H$1&amp;CHAR(10)&amp;'114篩選'!$H19&amp;CHAR(10)&amp;VLOOKUP('114篩選'!$H19,'114篩選'!$H$3:$L$58,2,FALSE)&amp;"年"&amp;VLOOKUP('114篩選'!$H19,'114篩選'!$H$3:$L$58,3,FALSE)&amp;"月"&amp;VLOOKUP('114篩選'!$H19,'114篩選'!$H$3:$L$58,4,FALSE)&amp;"日"&amp;VLOOKUP('114篩選'!$H19,'114篩選'!$H$3:$L$58,5,FALSE)&amp;"時",))</f>
        <v>光明燈
金亨利
37年12月28日吉時</v>
      </c>
      <c r="D11" s="241" t="str">
        <f>IF(IF('114篩選'!$H25&lt;&gt;"",'114篩選'!$H$1&amp;CHAR(10)&amp;'114篩選'!$H25&amp;CHAR(10)&amp;VLOOKUP('114篩選'!$H25,'114篩選'!$H$3:$L$58,2,FALSE)&amp;"年"&amp;VLOOKUP('114篩選'!$H25,'114篩選'!$H$3:$L$58,3,FALSE)&amp;"月"&amp;VLOOKUP('114篩選'!$H25,'114篩選'!$H$3:$L$58,4,FALSE)&amp;"日"&amp;VLOOKUP('114篩選'!$H25,'114篩選'!$H$3:$L$58,5,FALSE)&amp;"時",)="","",IF('114篩選'!$H25&lt;&gt;"",'114篩選'!$H$1&amp;CHAR(10)&amp;'114篩選'!$H25&amp;CHAR(10)&amp;VLOOKUP('114篩選'!$H25,'114篩選'!$H$3:$L$58,2,FALSE)&amp;"年"&amp;VLOOKUP('114篩選'!$H25,'114篩選'!$H$3:$L$58,3,FALSE)&amp;"月"&amp;VLOOKUP('114篩選'!$H25,'114篩選'!$H$3:$L$58,4,FALSE)&amp;"日"&amp;VLOOKUP('114篩選'!$H25,'114篩選'!$H$3:$L$58,5,FALSE)&amp;"時",))</f>
        <v>光明燈
李仁煌
71年3月2日吉時</v>
      </c>
      <c r="E11" s="241" t="str">
        <f>IF(IF('114篩選'!$H31&lt;&gt;"",'114篩選'!$H$1&amp;CHAR(10)&amp;'114篩選'!$H31&amp;CHAR(10)&amp;VLOOKUP('114篩選'!$H31,'114篩選'!$H$3:$L$58,2,FALSE)&amp;"年"&amp;VLOOKUP('114篩選'!$H31,'114篩選'!$H$3:$L$58,3,FALSE)&amp;"月"&amp;VLOOKUP('114篩選'!$H31,'114篩選'!$H$3:$L$58,4,FALSE)&amp;"日"&amp;VLOOKUP('114篩選'!$H31,'114篩選'!$H$3:$L$58,5,FALSE)&amp;"時",)="","",IF('114篩選'!$H31&lt;&gt;"",'114篩選'!$H$1&amp;CHAR(10)&amp;'114篩選'!$H31&amp;CHAR(10)&amp;VLOOKUP('114篩選'!$H31,'114篩選'!$H$3:$L$58,2,FALSE)&amp;"年"&amp;VLOOKUP('114篩選'!$H31,'114篩選'!$H$3:$L$58,3,FALSE)&amp;"月"&amp;VLOOKUP('114篩選'!$H31,'114篩選'!$H$3:$L$58,4,FALSE)&amp;"日"&amp;VLOOKUP('114篩選'!$H31,'114篩選'!$H$3:$L$58,5,FALSE)&amp;"時",))</f>
        <v/>
      </c>
      <c r="F11" s="241" t="str">
        <f>IF(IF('114篩選'!$H37&lt;&gt;"",'114篩選'!$H$1&amp;CHAR(10)&amp;'114篩選'!$H37&amp;CHAR(10)&amp;VLOOKUP('114篩選'!$H37,'114篩選'!$H$3:$L$58,2,FALSE)&amp;"年"&amp;VLOOKUP('114篩選'!$H37,'114篩選'!$H$3:$L$58,3,FALSE)&amp;"月"&amp;VLOOKUP('114篩選'!$H37,'114篩選'!$H$3:$L$58,4,FALSE)&amp;"日"&amp;VLOOKUP('114篩選'!$H37,'114篩選'!$H$3:$L$58,5,FALSE)&amp;"時",)="","",IF('114篩選'!$H37&lt;&gt;"",'114篩選'!$H$1&amp;CHAR(10)&amp;'114篩選'!$H37&amp;CHAR(10)&amp;VLOOKUP('114篩選'!$H37,'114篩選'!$H$3:$L$58,2,FALSE)&amp;"年"&amp;VLOOKUP('114篩選'!$H37,'114篩選'!$H$3:$L$58,3,FALSE)&amp;"月"&amp;VLOOKUP('114篩選'!$H37,'114篩選'!$H$3:$L$58,4,FALSE)&amp;"日"&amp;VLOOKUP('114篩選'!$H37,'114篩選'!$H$3:$L$58,5,FALSE)&amp;"時",))</f>
        <v/>
      </c>
    </row>
    <row r="12" spans="1:6" ht="80.45" customHeight="1" x14ac:dyDescent="0.25">
      <c r="A12" s="241" t="str">
        <f>IF(IF('114篩選'!$H8&lt;&gt;"",'114篩選'!$H$1&amp;CHAR(10)&amp;'114篩選'!$H8&amp;CHAR(10)&amp;VLOOKUP('114篩選'!$H8,'114篩選'!$H$3:$L$58,2,FALSE)&amp;"年"&amp;VLOOKUP('114篩選'!$H8,'114篩選'!$H$3:$L$58,3,FALSE)&amp;"月"&amp;VLOOKUP('114篩選'!$H8,'114篩選'!$H$3:$L$58,4,FALSE)&amp;"日"&amp;VLOOKUP('114篩選'!$H8,'114篩選'!$H$3:$L$58,5,FALSE)&amp;"時",)="","",IF('114篩選'!$H8&lt;&gt;"",'114篩選'!$H$1&amp;CHAR(10)&amp;'114篩選'!$H8&amp;CHAR(10)&amp;VLOOKUP('114篩選'!$H8,'114篩選'!$H$3:$L$58,2,FALSE)&amp;"年"&amp;VLOOKUP('114篩選'!$H8,'114篩選'!$H$3:$L$58,3,FALSE)&amp;"月"&amp;VLOOKUP('114篩選'!$H8,'114篩選'!$H$3:$L$58,4,FALSE)&amp;"日"&amp;VLOOKUP('114篩選'!$H8,'114篩選'!$H$3:$L$58,5,FALSE)&amp;"時",))</f>
        <v>光明燈
林炫均
77年2月24日辰時</v>
      </c>
      <c r="B12" s="241" t="str">
        <f>IF(IF('114篩選'!$H14&lt;&gt;"",'114篩選'!$H$1&amp;CHAR(10)&amp;'114篩選'!$H14&amp;CHAR(10)&amp;VLOOKUP('114篩選'!$H14,'114篩選'!$H$3:$L$58,2,FALSE)&amp;"年"&amp;VLOOKUP('114篩選'!$H14,'114篩選'!$H$3:$L$58,3,FALSE)&amp;"月"&amp;VLOOKUP('114篩選'!$H14,'114篩選'!$H$3:$L$58,4,FALSE)&amp;"日"&amp;VLOOKUP('114篩選'!$H14,'114篩選'!$H$3:$L$58,5,FALSE)&amp;"時",)="","",IF('114篩選'!$H14&lt;&gt;"",'114篩選'!$H$1&amp;CHAR(10)&amp;'114篩選'!$H14&amp;CHAR(10)&amp;VLOOKUP('114篩選'!$H14,'114篩選'!$H$3:$L$58,2,FALSE)&amp;"年"&amp;VLOOKUP('114篩選'!$H14,'114篩選'!$H$3:$L$58,3,FALSE)&amp;"月"&amp;VLOOKUP('114篩選'!$H14,'114篩選'!$H$3:$L$58,4,FALSE)&amp;"日"&amp;VLOOKUP('114篩選'!$H14,'114篩選'!$H$3:$L$58,5,FALSE)&amp;"時",))</f>
        <v>光明燈
楊皇彬
71年10月25日未時</v>
      </c>
      <c r="C12" s="241" t="str">
        <f>IF(IF('114篩選'!$H20&lt;&gt;"",'114篩選'!$H$1&amp;CHAR(10)&amp;'114篩選'!$H20&amp;CHAR(10)&amp;VLOOKUP('114篩選'!$H20,'114篩選'!$H$3:$L$58,2,FALSE)&amp;"年"&amp;VLOOKUP('114篩選'!$H20,'114篩選'!$H$3:$L$58,3,FALSE)&amp;"月"&amp;VLOOKUP('114篩選'!$H20,'114篩選'!$H$3:$L$58,4,FALSE)&amp;"日"&amp;VLOOKUP('114篩選'!$H20,'114篩選'!$H$3:$L$58,5,FALSE)&amp;"時",)="","",IF('114篩選'!$H20&lt;&gt;"",'114篩選'!$H$1&amp;CHAR(10)&amp;'114篩選'!$H20&amp;CHAR(10)&amp;VLOOKUP('114篩選'!$H20,'114篩選'!$H$3:$L$58,2,FALSE)&amp;"年"&amp;VLOOKUP('114篩選'!$H20,'114篩選'!$H$3:$L$58,3,FALSE)&amp;"月"&amp;VLOOKUP('114篩選'!$H20,'114篩選'!$H$3:$L$58,4,FALSE)&amp;"日"&amp;VLOOKUP('114篩選'!$H20,'114篩選'!$H$3:$L$58,5,FALSE)&amp;"時",))</f>
        <v>光明燈
吳碧霞
39年10月28日吉時</v>
      </c>
      <c r="D12" s="241" t="str">
        <f>IF(IF('114篩選'!$H26&lt;&gt;"",'114篩選'!$H$1&amp;CHAR(10)&amp;'114篩選'!$H26&amp;CHAR(10)&amp;VLOOKUP('114篩選'!$H26,'114篩選'!$H$3:$L$58,2,FALSE)&amp;"年"&amp;VLOOKUP('114篩選'!$H26,'114篩選'!$H$3:$L$58,3,FALSE)&amp;"月"&amp;VLOOKUP('114篩選'!$H26,'114篩選'!$H$3:$L$58,4,FALSE)&amp;"日"&amp;VLOOKUP('114篩選'!$H26,'114篩選'!$H$3:$L$58,5,FALSE)&amp;"時",)="","",IF('114篩選'!$H26&lt;&gt;"",'114篩選'!$H$1&amp;CHAR(10)&amp;'114篩選'!$H26&amp;CHAR(10)&amp;VLOOKUP('114篩選'!$H26,'114篩選'!$H$3:$L$58,2,FALSE)&amp;"年"&amp;VLOOKUP('114篩選'!$H26,'114篩選'!$H$3:$L$58,3,FALSE)&amp;"月"&amp;VLOOKUP('114篩選'!$H26,'114篩選'!$H$3:$L$58,4,FALSE)&amp;"日"&amp;VLOOKUP('114篩選'!$H26,'114篩選'!$H$3:$L$58,5,FALSE)&amp;"時",))</f>
        <v>光明燈
李金本
39年7月4日丑時</v>
      </c>
      <c r="E12" s="241" t="str">
        <f>IF(IF('114篩選'!$H32&lt;&gt;"",'114篩選'!$H$1&amp;CHAR(10)&amp;'114篩選'!$H32&amp;CHAR(10)&amp;VLOOKUP('114篩選'!$H32,'114篩選'!$H$3:$L$58,2,FALSE)&amp;"年"&amp;VLOOKUP('114篩選'!$H32,'114篩選'!$H$3:$L$58,3,FALSE)&amp;"月"&amp;VLOOKUP('114篩選'!$H32,'114篩選'!$H$3:$L$58,4,FALSE)&amp;"日"&amp;VLOOKUP('114篩選'!$H32,'114篩選'!$H$3:$L$58,5,FALSE)&amp;"時",)="","",IF('114篩選'!$H32&lt;&gt;"",'114篩選'!$H$1&amp;CHAR(10)&amp;'114篩選'!$H32&amp;CHAR(10)&amp;VLOOKUP('114篩選'!$H32,'114篩選'!$H$3:$L$58,2,FALSE)&amp;"年"&amp;VLOOKUP('114篩選'!$H32,'114篩選'!$H$3:$L$58,3,FALSE)&amp;"月"&amp;VLOOKUP('114篩選'!$H32,'114篩選'!$H$3:$L$58,4,FALSE)&amp;"日"&amp;VLOOKUP('114篩選'!$H32,'114篩選'!$H$3:$L$58,5,FALSE)&amp;"時",))</f>
        <v/>
      </c>
      <c r="F12" s="241" t="str">
        <f>IF(IF('114篩選'!$H38&lt;&gt;"",'114篩選'!$H$1&amp;CHAR(10)&amp;'114篩選'!$H38&amp;CHAR(10)&amp;VLOOKUP('114篩選'!$H38,'114篩選'!$H$3:$L$58,2,FALSE)&amp;"年"&amp;VLOOKUP('114篩選'!$H38,'114篩選'!$H$3:$L$58,3,FALSE)&amp;"月"&amp;VLOOKUP('114篩選'!$H38,'114篩選'!$H$3:$L$58,4,FALSE)&amp;"日"&amp;VLOOKUP('114篩選'!$H38,'114篩選'!$H$3:$L$58,5,FALSE)&amp;"時",)="","",IF('114篩選'!$H38&lt;&gt;"",'114篩選'!$H$1&amp;CHAR(10)&amp;'114篩選'!$H38&amp;CHAR(10)&amp;VLOOKUP('114篩選'!$H38,'114篩選'!$H$3:$L$58,2,FALSE)&amp;"年"&amp;VLOOKUP('114篩選'!$H38,'114篩選'!$H$3:$L$58,3,FALSE)&amp;"月"&amp;VLOOKUP('114篩選'!$H38,'114篩選'!$H$3:$L$58,4,FALSE)&amp;"日"&amp;VLOOKUP('114篩選'!$H38,'114篩選'!$H$3:$L$58,5,FALSE)&amp;"時",))</f>
        <v/>
      </c>
    </row>
    <row r="13" spans="1:6" ht="80.45" customHeight="1" x14ac:dyDescent="0.25">
      <c r="A13" s="234" t="str">
        <f>IF(IF('114篩選'!$H39&lt;&gt;"",'114篩選'!$H$1&amp;CHAR(10)&amp;'114篩選'!$H39&amp;CHAR(10)&amp;VLOOKUP('114篩選'!$H39,'114篩選'!$H$3:$L$58,2,FALSE)&amp;"年"&amp;VLOOKUP('114篩選'!$H39,'114篩選'!$H$3:$L$58,3,FALSE)&amp;"月"&amp;VLOOKUP('114篩選'!$H39,'114篩選'!$H$3:$L$58,4,FALSE)&amp;"日"&amp;VLOOKUP('114篩選'!$H39,'114篩選'!$H$3:$L$58,5,FALSE)&amp;"時",)="","",IF('114篩選'!$H39&lt;&gt;"",'114篩選'!$H$1&amp;CHAR(10)&amp;'114篩選'!$H39&amp;CHAR(10)&amp;VLOOKUP('114篩選'!$H39,'114篩選'!$H$3:$L$58,2,FALSE)&amp;"年"&amp;VLOOKUP('114篩選'!$H39,'114篩選'!$H$3:$L$58,3,FALSE)&amp;"月"&amp;VLOOKUP('114篩選'!$H39,'114篩選'!$H$3:$L$58,4,FALSE)&amp;"日"&amp;VLOOKUP('114篩選'!$H39,'114篩選'!$H$3:$L$58,5,FALSE)&amp;"時",))</f>
        <v/>
      </c>
      <c r="B13" s="234" t="str">
        <f>IF(IF('114篩選'!$H45&lt;&gt;"",'114篩選'!$H$1&amp;CHAR(10)&amp;'114篩選'!$H45&amp;CHAR(10)&amp;VLOOKUP('114篩選'!$H45,'114篩選'!$H$3:$L$58,2,FALSE)&amp;"年"&amp;VLOOKUP('114篩選'!$H45,'114篩選'!$H$3:$L$58,3,FALSE)&amp;"月"&amp;VLOOKUP('114篩選'!$H45,'114篩選'!$H$3:$L$58,4,FALSE)&amp;"日"&amp;VLOOKUP('114篩選'!$H45,'114篩選'!$H$3:$L$58,5,FALSE)&amp;"時",)="","",IF('114篩選'!$H45&lt;&gt;"",'114篩選'!$H$1&amp;CHAR(10)&amp;'114篩選'!$H45&amp;CHAR(10)&amp;VLOOKUP('114篩選'!$H45,'114篩選'!$H$3:$L$58,2,FALSE)&amp;"年"&amp;VLOOKUP('114篩選'!$H45,'114篩選'!$H$3:$L$58,3,FALSE)&amp;"月"&amp;VLOOKUP('114篩選'!$H45,'114篩選'!$H$3:$L$58,4,FALSE)&amp;"日"&amp;VLOOKUP('114篩選'!$H45,'114篩選'!$H$3:$L$58,5,FALSE)&amp;"時",))</f>
        <v/>
      </c>
      <c r="C13" s="234" t="str">
        <f>IF(IF('114篩選'!$H51&lt;&gt;"",'114篩選'!$H$1&amp;CHAR(10)&amp;'114篩選'!$H51&amp;CHAR(10)&amp;VLOOKUP('114篩選'!$H51,'114篩選'!$H$3:$L$58,2,FALSE)&amp;"年"&amp;VLOOKUP('114篩選'!$H51,'114篩選'!$H$3:$L$58,3,FALSE)&amp;"月"&amp;VLOOKUP('114篩選'!$H51,'114篩選'!$H$3:$L$58,4,FALSE)&amp;"日"&amp;VLOOKUP('114篩選'!$H51,'114篩選'!$H$3:$L$58,5,FALSE)&amp;"時",)="","",IF('114篩選'!$H51&lt;&gt;"",'114篩選'!$H$1&amp;CHAR(10)&amp;'114篩選'!$H51&amp;CHAR(10)&amp;VLOOKUP('114篩選'!$H51,'114篩選'!$H$3:$L$58,2,FALSE)&amp;"年"&amp;VLOOKUP('114篩選'!$H51,'114篩選'!$H$3:$L$58,3,FALSE)&amp;"月"&amp;VLOOKUP('114篩選'!$H51,'114篩選'!$H$3:$L$58,4,FALSE)&amp;"日"&amp;VLOOKUP('114篩選'!$H51,'114篩選'!$H$3:$L$58,5,FALSE)&amp;"時",))</f>
        <v/>
      </c>
      <c r="D13" s="234" t="str">
        <f>IF(IF('114篩選'!$H57&lt;&gt;"",'114篩選'!$H$1&amp;CHAR(10)&amp;'114篩選'!$H57&amp;CHAR(10)&amp;VLOOKUP('114篩選'!$H57,'114篩選'!$H$3:$L$58,2,FALSE)&amp;"年"&amp;VLOOKUP('114篩選'!$H57,'114篩選'!$H$3:$L$58,3,FALSE)&amp;"月"&amp;VLOOKUP('114篩選'!$H57,'114篩選'!$H$3:$L$58,4,FALSE)&amp;"日"&amp;VLOOKUP('114篩選'!$H57,'114篩選'!$H$3:$L$58,5,FALSE)&amp;"時",)="","",IF('114篩選'!$H57&lt;&gt;"",'114篩選'!$H$1&amp;CHAR(10)&amp;'114篩選'!$H57&amp;CHAR(10)&amp;VLOOKUP('114篩選'!$H57,'114篩選'!$H$3:$L$58,2,FALSE)&amp;"年"&amp;VLOOKUP('114篩選'!$H57,'114篩選'!$H$3:$L$58,3,FALSE)&amp;"月"&amp;VLOOKUP('114篩選'!$H57,'114篩選'!$H$3:$L$58,4,FALSE)&amp;"日"&amp;VLOOKUP('114篩選'!$H57,'114篩選'!$H$3:$L$58,5,FALSE)&amp;"時",))</f>
        <v/>
      </c>
      <c r="E13" s="234" t="str">
        <f>IF(IF('114篩選'!$H63&lt;&gt;"",'114篩選'!$H$1&amp;CHAR(10)&amp;'114篩選'!$H63&amp;CHAR(10)&amp;VLOOKUP('114篩選'!$H63,'114篩選'!$H$3:$L$58,2,FALSE)&amp;"年"&amp;VLOOKUP('114篩選'!$H63,'114篩選'!$H$3:$L$58,3,FALSE)&amp;"月"&amp;VLOOKUP('114篩選'!$H63,'114篩選'!$H$3:$L$58,4,FALSE)&amp;"日"&amp;VLOOKUP('114篩選'!$H63,'114篩選'!$H$3:$L$58,5,FALSE)&amp;"時",)="","",IF('114篩選'!$H63&lt;&gt;"",'114篩選'!$H$1&amp;CHAR(10)&amp;'114篩選'!$H63&amp;CHAR(10)&amp;VLOOKUP('114篩選'!$H63,'114篩選'!$H$3:$L$58,2,FALSE)&amp;"年"&amp;VLOOKUP('114篩選'!$H63,'114篩選'!$H$3:$L$58,3,FALSE)&amp;"月"&amp;VLOOKUP('114篩選'!$H63,'114篩選'!$H$3:$L$58,4,FALSE)&amp;"日"&amp;VLOOKUP('114篩選'!$H63,'114篩選'!$H$3:$L$58,5,FALSE)&amp;"時",))</f>
        <v/>
      </c>
      <c r="F13" s="234" t="str">
        <f>IF(IF('114篩選'!$H69&lt;&gt;"",'114篩選'!$H$1&amp;CHAR(10)&amp;'114篩選'!$H69&amp;CHAR(10)&amp;VLOOKUP('114篩選'!$H69,'114篩選'!$H$3:$L$58,2,FALSE)&amp;"年"&amp;VLOOKUP('114篩選'!$H69,'114篩選'!$H$3:$L$58,3,FALSE)&amp;"月"&amp;VLOOKUP('114篩選'!$H69,'114篩選'!$H$3:$L$58,4,FALSE)&amp;"日"&amp;VLOOKUP('114篩選'!$H69,'114篩選'!$H$3:$L$58,5,FALSE)&amp;"時",)="","",IF('114篩選'!$H69&lt;&gt;"",'114篩選'!$H$1&amp;CHAR(10)&amp;'114篩選'!$H69&amp;CHAR(10)&amp;VLOOKUP('114篩選'!$H69,'114篩選'!$H$3:$L$58,2,FALSE)&amp;"年"&amp;VLOOKUP('114篩選'!$H69,'114篩選'!$H$3:$L$58,3,FALSE)&amp;"月"&amp;VLOOKUP('114篩選'!$H69,'114篩選'!$H$3:$L$58,4,FALSE)&amp;"日"&amp;VLOOKUP('114篩選'!$H69,'114篩選'!$H$3:$L$58,5,FALSE)&amp;"時",))</f>
        <v/>
      </c>
    </row>
    <row r="14" spans="1:6" ht="80.45" customHeight="1" x14ac:dyDescent="0.25">
      <c r="A14" s="234" t="str">
        <f>IF(IF('114篩選'!$H40&lt;&gt;"",'114篩選'!$H$1&amp;CHAR(10)&amp;'114篩選'!$H40&amp;CHAR(10)&amp;VLOOKUP('114篩選'!$H40,'114篩選'!$H$3:$L$58,2,FALSE)&amp;"年"&amp;VLOOKUP('114篩選'!$H40,'114篩選'!$H$3:$L$58,3,FALSE)&amp;"月"&amp;VLOOKUP('114篩選'!$H40,'114篩選'!$H$3:$L$58,4,FALSE)&amp;"日"&amp;VLOOKUP('114篩選'!$H40,'114篩選'!$H$3:$L$58,5,FALSE)&amp;"時",)="","",IF('114篩選'!$H40&lt;&gt;"",'114篩選'!$H$1&amp;CHAR(10)&amp;'114篩選'!$H40&amp;CHAR(10)&amp;VLOOKUP('114篩選'!$H40,'114篩選'!$H$3:$L$58,2,FALSE)&amp;"年"&amp;VLOOKUP('114篩選'!$H40,'114篩選'!$H$3:$L$58,3,FALSE)&amp;"月"&amp;VLOOKUP('114篩選'!$H40,'114篩選'!$H$3:$L$58,4,FALSE)&amp;"日"&amp;VLOOKUP('114篩選'!$H40,'114篩選'!$H$3:$L$58,5,FALSE)&amp;"時",))</f>
        <v/>
      </c>
      <c r="B14" s="234" t="str">
        <f>IF(IF('114篩選'!$H46&lt;&gt;"",'114篩選'!$H$1&amp;CHAR(10)&amp;'114篩選'!$H46&amp;CHAR(10)&amp;VLOOKUP('114篩選'!$H46,'114篩選'!$H$3:$L$58,2,FALSE)&amp;"年"&amp;VLOOKUP('114篩選'!$H46,'114篩選'!$H$3:$L$58,3,FALSE)&amp;"月"&amp;VLOOKUP('114篩選'!$H46,'114篩選'!$H$3:$L$58,4,FALSE)&amp;"日"&amp;VLOOKUP('114篩選'!$H46,'114篩選'!$H$3:$L$58,5,FALSE)&amp;"時",)="","",IF('114篩選'!$H46&lt;&gt;"",'114篩選'!$H$1&amp;CHAR(10)&amp;'114篩選'!$H46&amp;CHAR(10)&amp;VLOOKUP('114篩選'!$H46,'114篩選'!$H$3:$L$58,2,FALSE)&amp;"年"&amp;VLOOKUP('114篩選'!$H46,'114篩選'!$H$3:$L$58,3,FALSE)&amp;"月"&amp;VLOOKUP('114篩選'!$H46,'114篩選'!$H$3:$L$58,4,FALSE)&amp;"日"&amp;VLOOKUP('114篩選'!$H46,'114篩選'!$H$3:$L$58,5,FALSE)&amp;"時",))</f>
        <v/>
      </c>
      <c r="C14" s="234" t="str">
        <f>IF(IF('114篩選'!$H52&lt;&gt;"",'114篩選'!$H$1&amp;CHAR(10)&amp;'114篩選'!$H52&amp;CHAR(10)&amp;VLOOKUP('114篩選'!$H52,'114篩選'!$H$3:$L$58,2,FALSE)&amp;"年"&amp;VLOOKUP('114篩選'!$H52,'114篩選'!$H$3:$L$58,3,FALSE)&amp;"月"&amp;VLOOKUP('114篩選'!$H52,'114篩選'!$H$3:$L$58,4,FALSE)&amp;"日"&amp;VLOOKUP('114篩選'!$H52,'114篩選'!$H$3:$L$58,5,FALSE)&amp;"時",)="","",IF('114篩選'!$H52&lt;&gt;"",'114篩選'!$H$1&amp;CHAR(10)&amp;'114篩選'!$H52&amp;CHAR(10)&amp;VLOOKUP('114篩選'!$H52,'114篩選'!$H$3:$L$58,2,FALSE)&amp;"年"&amp;VLOOKUP('114篩選'!$H52,'114篩選'!$H$3:$L$58,3,FALSE)&amp;"月"&amp;VLOOKUP('114篩選'!$H52,'114篩選'!$H$3:$L$58,4,FALSE)&amp;"日"&amp;VLOOKUP('114篩選'!$H52,'114篩選'!$H$3:$L$58,5,FALSE)&amp;"時",))</f>
        <v/>
      </c>
      <c r="D14" s="234" t="str">
        <f>IF(IF('114篩選'!$H58&lt;&gt;"",'114篩選'!$H$1&amp;CHAR(10)&amp;'114篩選'!$H58&amp;CHAR(10)&amp;VLOOKUP('114篩選'!$H58,'114篩選'!$H$3:$L$58,2,FALSE)&amp;"年"&amp;VLOOKUP('114篩選'!$H58,'114篩選'!$H$3:$L$58,3,FALSE)&amp;"月"&amp;VLOOKUP('114篩選'!$H58,'114篩選'!$H$3:$L$58,4,FALSE)&amp;"日"&amp;VLOOKUP('114篩選'!$H58,'114篩選'!$H$3:$L$58,5,FALSE)&amp;"時",)="","",IF('114篩選'!$H58&lt;&gt;"",'114篩選'!$H$1&amp;CHAR(10)&amp;'114篩選'!$H58&amp;CHAR(10)&amp;VLOOKUP('114篩選'!$H58,'114篩選'!$H$3:$L$58,2,FALSE)&amp;"年"&amp;VLOOKUP('114篩選'!$H58,'114篩選'!$H$3:$L$58,3,FALSE)&amp;"月"&amp;VLOOKUP('114篩選'!$H58,'114篩選'!$H$3:$L$58,4,FALSE)&amp;"日"&amp;VLOOKUP('114篩選'!$H58,'114篩選'!$H$3:$L$58,5,FALSE)&amp;"時",))</f>
        <v/>
      </c>
      <c r="E14" s="234" t="str">
        <f>IF(IF('114篩選'!$H64&lt;&gt;"",'114篩選'!$H$1&amp;CHAR(10)&amp;'114篩選'!$H64&amp;CHAR(10)&amp;VLOOKUP('114篩選'!$H64,'114篩選'!$H$3:$L$58,2,FALSE)&amp;"年"&amp;VLOOKUP('114篩選'!$H64,'114篩選'!$H$3:$L$58,3,FALSE)&amp;"月"&amp;VLOOKUP('114篩選'!$H64,'114篩選'!$H$3:$L$58,4,FALSE)&amp;"日"&amp;VLOOKUP('114篩選'!$H64,'114篩選'!$H$3:$L$58,5,FALSE)&amp;"時",)="","",IF('114篩選'!$H64&lt;&gt;"",'114篩選'!$H$1&amp;CHAR(10)&amp;'114篩選'!$H64&amp;CHAR(10)&amp;VLOOKUP('114篩選'!$H64,'114篩選'!$H$3:$L$58,2,FALSE)&amp;"年"&amp;VLOOKUP('114篩選'!$H64,'114篩選'!$H$3:$L$58,3,FALSE)&amp;"月"&amp;VLOOKUP('114篩選'!$H64,'114篩選'!$H$3:$L$58,4,FALSE)&amp;"日"&amp;VLOOKUP('114篩選'!$H64,'114篩選'!$H$3:$L$58,5,FALSE)&amp;"時",))</f>
        <v/>
      </c>
      <c r="F14" s="234" t="str">
        <f>IF(IF('114篩選'!$H70&lt;&gt;"",'114篩選'!$H$1&amp;CHAR(10)&amp;'114篩選'!$H70&amp;CHAR(10)&amp;VLOOKUP('114篩選'!$H70,'114篩選'!$H$3:$L$58,2,FALSE)&amp;"年"&amp;VLOOKUP('114篩選'!$H70,'114篩選'!$H$3:$L$58,3,FALSE)&amp;"月"&amp;VLOOKUP('114篩選'!$H70,'114篩選'!$H$3:$L$58,4,FALSE)&amp;"日"&amp;VLOOKUP('114篩選'!$H70,'114篩選'!$H$3:$L$58,5,FALSE)&amp;"時",)="","",IF('114篩選'!$H70&lt;&gt;"",'114篩選'!$H$1&amp;CHAR(10)&amp;'114篩選'!$H70&amp;CHAR(10)&amp;VLOOKUP('114篩選'!$H70,'114篩選'!$H$3:$L$58,2,FALSE)&amp;"年"&amp;VLOOKUP('114篩選'!$H70,'114篩選'!$H$3:$L$58,3,FALSE)&amp;"月"&amp;VLOOKUP('114篩選'!$H70,'114篩選'!$H$3:$L$58,4,FALSE)&amp;"日"&amp;VLOOKUP('114篩選'!$H70,'114篩選'!$H$3:$L$58,5,FALSE)&amp;"時",))</f>
        <v/>
      </c>
    </row>
    <row r="15" spans="1:6" ht="80.45" customHeight="1" x14ac:dyDescent="0.25">
      <c r="A15" s="234" t="str">
        <f>IF(IF('114篩選'!$H41&lt;&gt;"",'114篩選'!$H$1&amp;CHAR(10)&amp;'114篩選'!$H41&amp;CHAR(10)&amp;VLOOKUP('114篩選'!$H41,'114篩選'!$H$3:$L$58,2,FALSE)&amp;"年"&amp;VLOOKUP('114篩選'!$H41,'114篩選'!$H$3:$L$58,3,FALSE)&amp;"月"&amp;VLOOKUP('114篩選'!$H41,'114篩選'!$H$3:$L$58,4,FALSE)&amp;"日"&amp;VLOOKUP('114篩選'!$H41,'114篩選'!$H$3:$L$58,5,FALSE)&amp;"時",)="","",IF('114篩選'!$H41&lt;&gt;"",'114篩選'!$H$1&amp;CHAR(10)&amp;'114篩選'!$H41&amp;CHAR(10)&amp;VLOOKUP('114篩選'!$H41,'114篩選'!$H$3:$L$58,2,FALSE)&amp;"年"&amp;VLOOKUP('114篩選'!$H41,'114篩選'!$H$3:$L$58,3,FALSE)&amp;"月"&amp;VLOOKUP('114篩選'!$H41,'114篩選'!$H$3:$L$58,4,FALSE)&amp;"日"&amp;VLOOKUP('114篩選'!$H41,'114篩選'!$H$3:$L$58,5,FALSE)&amp;"時",))</f>
        <v/>
      </c>
      <c r="B15" s="234" t="str">
        <f>IF(IF('114篩選'!$H47&lt;&gt;"",'114篩選'!$H$1&amp;CHAR(10)&amp;'114篩選'!$H47&amp;CHAR(10)&amp;VLOOKUP('114篩選'!$H47,'114篩選'!$H$3:$L$58,2,FALSE)&amp;"年"&amp;VLOOKUP('114篩選'!$H47,'114篩選'!$H$3:$L$58,3,FALSE)&amp;"月"&amp;VLOOKUP('114篩選'!$H47,'114篩選'!$H$3:$L$58,4,FALSE)&amp;"日"&amp;VLOOKUP('114篩選'!$H47,'114篩選'!$H$3:$L$58,5,FALSE)&amp;"時",)="","",IF('114篩選'!$H47&lt;&gt;"",'114篩選'!$H$1&amp;CHAR(10)&amp;'114篩選'!$H47&amp;CHAR(10)&amp;VLOOKUP('114篩選'!$H47,'114篩選'!$H$3:$L$58,2,FALSE)&amp;"年"&amp;VLOOKUP('114篩選'!$H47,'114篩選'!$H$3:$L$58,3,FALSE)&amp;"月"&amp;VLOOKUP('114篩選'!$H47,'114篩選'!$H$3:$L$58,4,FALSE)&amp;"日"&amp;VLOOKUP('114篩選'!$H47,'114篩選'!$H$3:$L$58,5,FALSE)&amp;"時",))</f>
        <v/>
      </c>
      <c r="C15" s="234" t="str">
        <f>IF(IF('114篩選'!$H53&lt;&gt;"",'114篩選'!$H$1&amp;CHAR(10)&amp;'114篩選'!$H53&amp;CHAR(10)&amp;VLOOKUP('114篩選'!$H53,'114篩選'!$H$3:$L$58,2,FALSE)&amp;"年"&amp;VLOOKUP('114篩選'!$H53,'114篩選'!$H$3:$L$58,3,FALSE)&amp;"月"&amp;VLOOKUP('114篩選'!$H53,'114篩選'!$H$3:$L$58,4,FALSE)&amp;"日"&amp;VLOOKUP('114篩選'!$H53,'114篩選'!$H$3:$L$58,5,FALSE)&amp;"時",)="","",IF('114篩選'!$H53&lt;&gt;"",'114篩選'!$H$1&amp;CHAR(10)&amp;'114篩選'!$H53&amp;CHAR(10)&amp;VLOOKUP('114篩選'!$H53,'114篩選'!$H$3:$L$58,2,FALSE)&amp;"年"&amp;VLOOKUP('114篩選'!$H53,'114篩選'!$H$3:$L$58,3,FALSE)&amp;"月"&amp;VLOOKUP('114篩選'!$H53,'114篩選'!$H$3:$L$58,4,FALSE)&amp;"日"&amp;VLOOKUP('114篩選'!$H53,'114篩選'!$H$3:$L$58,5,FALSE)&amp;"時",))</f>
        <v/>
      </c>
      <c r="D15" s="234" t="str">
        <f>IF(IF('114篩選'!$H59&lt;&gt;"",'114篩選'!$H$1&amp;CHAR(10)&amp;'114篩選'!$H59&amp;CHAR(10)&amp;VLOOKUP('114篩選'!$H59,'114篩選'!$H$3:$L$58,2,FALSE)&amp;"年"&amp;VLOOKUP('114篩選'!$H59,'114篩選'!$H$3:$L$58,3,FALSE)&amp;"月"&amp;VLOOKUP('114篩選'!$H59,'114篩選'!$H$3:$L$58,4,FALSE)&amp;"日"&amp;VLOOKUP('114篩選'!$H59,'114篩選'!$H$3:$L$58,5,FALSE)&amp;"時",)="","",IF('114篩選'!$H59&lt;&gt;"",'114篩選'!$H$1&amp;CHAR(10)&amp;'114篩選'!$H59&amp;CHAR(10)&amp;VLOOKUP('114篩選'!$H59,'114篩選'!$H$3:$L$58,2,FALSE)&amp;"年"&amp;VLOOKUP('114篩選'!$H59,'114篩選'!$H$3:$L$58,3,FALSE)&amp;"月"&amp;VLOOKUP('114篩選'!$H59,'114篩選'!$H$3:$L$58,4,FALSE)&amp;"日"&amp;VLOOKUP('114篩選'!$H59,'114篩選'!$H$3:$L$58,5,FALSE)&amp;"時",))</f>
        <v/>
      </c>
      <c r="E15" s="234" t="str">
        <f>IF(IF('114篩選'!$H65&lt;&gt;"",'114篩選'!$H$1&amp;CHAR(10)&amp;'114篩選'!$H65&amp;CHAR(10)&amp;VLOOKUP('114篩選'!$H65,'114篩選'!$H$3:$L$58,2,FALSE)&amp;"年"&amp;VLOOKUP('114篩選'!$H65,'114篩選'!$H$3:$L$58,3,FALSE)&amp;"月"&amp;VLOOKUP('114篩選'!$H65,'114篩選'!$H$3:$L$58,4,FALSE)&amp;"日"&amp;VLOOKUP('114篩選'!$H65,'114篩選'!$H$3:$L$58,5,FALSE)&amp;"時",)="","",IF('114篩選'!$H65&lt;&gt;"",'114篩選'!$H$1&amp;CHAR(10)&amp;'114篩選'!$H65&amp;CHAR(10)&amp;VLOOKUP('114篩選'!$H65,'114篩選'!$H$3:$L$58,2,FALSE)&amp;"年"&amp;VLOOKUP('114篩選'!$H65,'114篩選'!$H$3:$L$58,3,FALSE)&amp;"月"&amp;VLOOKUP('114篩選'!$H65,'114篩選'!$H$3:$L$58,4,FALSE)&amp;"日"&amp;VLOOKUP('114篩選'!$H65,'114篩選'!$H$3:$L$58,5,FALSE)&amp;"時",))</f>
        <v/>
      </c>
      <c r="F15" s="234" t="str">
        <f>IF(IF('114篩選'!$H71&lt;&gt;"",'114篩選'!$H$1&amp;CHAR(10)&amp;'114篩選'!$H71&amp;CHAR(10)&amp;VLOOKUP('114篩選'!$H71,'114篩選'!$H$3:$L$58,2,FALSE)&amp;"年"&amp;VLOOKUP('114篩選'!$H71,'114篩選'!$H$3:$L$58,3,FALSE)&amp;"月"&amp;VLOOKUP('114篩選'!$H71,'114篩選'!$H$3:$L$58,4,FALSE)&amp;"日"&amp;VLOOKUP('114篩選'!$H71,'114篩選'!$H$3:$L$58,5,FALSE)&amp;"時",)="","",IF('114篩選'!$H71&lt;&gt;"",'114篩選'!$H$1&amp;CHAR(10)&amp;'114篩選'!$H71&amp;CHAR(10)&amp;VLOOKUP('114篩選'!$H71,'114篩選'!$H$3:$L$58,2,FALSE)&amp;"年"&amp;VLOOKUP('114篩選'!$H71,'114篩選'!$H$3:$L$58,3,FALSE)&amp;"月"&amp;VLOOKUP('114篩選'!$H71,'114篩選'!$H$3:$L$58,4,FALSE)&amp;"日"&amp;VLOOKUP('114篩選'!$H71,'114篩選'!$H$3:$L$58,5,FALSE)&amp;"時",))</f>
        <v/>
      </c>
    </row>
    <row r="16" spans="1:6" ht="80.45" customHeight="1" x14ac:dyDescent="0.25">
      <c r="A16" s="234" t="str">
        <f>IF(IF('114篩選'!$H42&lt;&gt;"",'114篩選'!$H$1&amp;CHAR(10)&amp;'114篩選'!$H42&amp;CHAR(10)&amp;VLOOKUP('114篩選'!$H42,'114篩選'!$H$3:$L$58,2,FALSE)&amp;"年"&amp;VLOOKUP('114篩選'!$H42,'114篩選'!$H$3:$L$58,3,FALSE)&amp;"月"&amp;VLOOKUP('114篩選'!$H42,'114篩選'!$H$3:$L$58,4,FALSE)&amp;"日"&amp;VLOOKUP('114篩選'!$H42,'114篩選'!$H$3:$L$58,5,FALSE)&amp;"時",)="","",IF('114篩選'!$H42&lt;&gt;"",'114篩選'!$H$1&amp;CHAR(10)&amp;'114篩選'!$H42&amp;CHAR(10)&amp;VLOOKUP('114篩選'!$H42,'114篩選'!$H$3:$L$58,2,FALSE)&amp;"年"&amp;VLOOKUP('114篩選'!$H42,'114篩選'!$H$3:$L$58,3,FALSE)&amp;"月"&amp;VLOOKUP('114篩選'!$H42,'114篩選'!$H$3:$L$58,4,FALSE)&amp;"日"&amp;VLOOKUP('114篩選'!$H42,'114篩選'!$H$3:$L$58,5,FALSE)&amp;"時",))</f>
        <v/>
      </c>
      <c r="B16" s="234" t="str">
        <f>IF(IF('114篩選'!$H48&lt;&gt;"",'114篩選'!$H$1&amp;CHAR(10)&amp;'114篩選'!$H48&amp;CHAR(10)&amp;VLOOKUP('114篩選'!$H48,'114篩選'!$H$3:$L$58,2,FALSE)&amp;"年"&amp;VLOOKUP('114篩選'!$H48,'114篩選'!$H$3:$L$58,3,FALSE)&amp;"月"&amp;VLOOKUP('114篩選'!$H48,'114篩選'!$H$3:$L$58,4,FALSE)&amp;"日"&amp;VLOOKUP('114篩選'!$H48,'114篩選'!$H$3:$L$58,5,FALSE)&amp;"時",)="","",IF('114篩選'!$H48&lt;&gt;"",'114篩選'!$H$1&amp;CHAR(10)&amp;'114篩選'!$H48&amp;CHAR(10)&amp;VLOOKUP('114篩選'!$H48,'114篩選'!$H$3:$L$58,2,FALSE)&amp;"年"&amp;VLOOKUP('114篩選'!$H48,'114篩選'!$H$3:$L$58,3,FALSE)&amp;"月"&amp;VLOOKUP('114篩選'!$H48,'114篩選'!$H$3:$L$58,4,FALSE)&amp;"日"&amp;VLOOKUP('114篩選'!$H48,'114篩選'!$H$3:$L$58,5,FALSE)&amp;"時",))</f>
        <v/>
      </c>
      <c r="C16" s="234" t="str">
        <f>IF(IF('114篩選'!$H54&lt;&gt;"",'114篩選'!$H$1&amp;CHAR(10)&amp;'114篩選'!$H54&amp;CHAR(10)&amp;VLOOKUP('114篩選'!$H54,'114篩選'!$H$3:$L$58,2,FALSE)&amp;"年"&amp;VLOOKUP('114篩選'!$H54,'114篩選'!$H$3:$L$58,3,FALSE)&amp;"月"&amp;VLOOKUP('114篩選'!$H54,'114篩選'!$H$3:$L$58,4,FALSE)&amp;"日"&amp;VLOOKUP('114篩選'!$H54,'114篩選'!$H$3:$L$58,5,FALSE)&amp;"時",)="","",IF('114篩選'!$H54&lt;&gt;"",'114篩選'!$H$1&amp;CHAR(10)&amp;'114篩選'!$H54&amp;CHAR(10)&amp;VLOOKUP('114篩選'!$H54,'114篩選'!$H$3:$L$58,2,FALSE)&amp;"年"&amp;VLOOKUP('114篩選'!$H54,'114篩選'!$H$3:$L$58,3,FALSE)&amp;"月"&amp;VLOOKUP('114篩選'!$H54,'114篩選'!$H$3:$L$58,4,FALSE)&amp;"日"&amp;VLOOKUP('114篩選'!$H54,'114篩選'!$H$3:$L$58,5,FALSE)&amp;"時",))</f>
        <v/>
      </c>
      <c r="D16" s="234" t="str">
        <f>IF(IF('114篩選'!$H60&lt;&gt;"",'114篩選'!$H$1&amp;CHAR(10)&amp;'114篩選'!$H60&amp;CHAR(10)&amp;VLOOKUP('114篩選'!$H60,'114篩選'!$H$3:$L$58,2,FALSE)&amp;"年"&amp;VLOOKUP('114篩選'!$H60,'114篩選'!$H$3:$L$58,3,FALSE)&amp;"月"&amp;VLOOKUP('114篩選'!$H60,'114篩選'!$H$3:$L$58,4,FALSE)&amp;"日"&amp;VLOOKUP('114篩選'!$H60,'114篩選'!$H$3:$L$58,5,FALSE)&amp;"時",)="","",IF('114篩選'!$H60&lt;&gt;"",'114篩選'!$H$1&amp;CHAR(10)&amp;'114篩選'!$H60&amp;CHAR(10)&amp;VLOOKUP('114篩選'!$H60,'114篩選'!$H$3:$L$58,2,FALSE)&amp;"年"&amp;VLOOKUP('114篩選'!$H60,'114篩選'!$H$3:$L$58,3,FALSE)&amp;"月"&amp;VLOOKUP('114篩選'!$H60,'114篩選'!$H$3:$L$58,4,FALSE)&amp;"日"&amp;VLOOKUP('114篩選'!$H60,'114篩選'!$H$3:$L$58,5,FALSE)&amp;"時",))</f>
        <v/>
      </c>
      <c r="E16" s="234" t="str">
        <f>IF(IF('114篩選'!$H66&lt;&gt;"",'114篩選'!$H$1&amp;CHAR(10)&amp;'114篩選'!$H66&amp;CHAR(10)&amp;VLOOKUP('114篩選'!$H66,'114篩選'!$H$3:$L$58,2,FALSE)&amp;"年"&amp;VLOOKUP('114篩選'!$H66,'114篩選'!$H$3:$L$58,3,FALSE)&amp;"月"&amp;VLOOKUP('114篩選'!$H66,'114篩選'!$H$3:$L$58,4,FALSE)&amp;"日"&amp;VLOOKUP('114篩選'!$H66,'114篩選'!$H$3:$L$58,5,FALSE)&amp;"時",)="","",IF('114篩選'!$H66&lt;&gt;"",'114篩選'!$H$1&amp;CHAR(10)&amp;'114篩選'!$H66&amp;CHAR(10)&amp;VLOOKUP('114篩選'!$H66,'114篩選'!$H$3:$L$58,2,FALSE)&amp;"年"&amp;VLOOKUP('114篩選'!$H66,'114篩選'!$H$3:$L$58,3,FALSE)&amp;"月"&amp;VLOOKUP('114篩選'!$H66,'114篩選'!$H$3:$L$58,4,FALSE)&amp;"日"&amp;VLOOKUP('114篩選'!$H66,'114篩選'!$H$3:$L$58,5,FALSE)&amp;"時",))</f>
        <v/>
      </c>
      <c r="F16" s="234" t="str">
        <f>IF(IF('114篩選'!$H72&lt;&gt;"",'114篩選'!$H$1&amp;CHAR(10)&amp;'114篩選'!$H72&amp;CHAR(10)&amp;VLOOKUP('114篩選'!$H72,'114篩選'!$H$3:$L$58,2,FALSE)&amp;"年"&amp;VLOOKUP('114篩選'!$H72,'114篩選'!$H$3:$L$58,3,FALSE)&amp;"月"&amp;VLOOKUP('114篩選'!$H72,'114篩選'!$H$3:$L$58,4,FALSE)&amp;"日"&amp;VLOOKUP('114篩選'!$H72,'114篩選'!$H$3:$L$58,5,FALSE)&amp;"時",)="","",IF('114篩選'!$H72&lt;&gt;"",'114篩選'!$H$1&amp;CHAR(10)&amp;'114篩選'!$H72&amp;CHAR(10)&amp;VLOOKUP('114篩選'!$H72,'114篩選'!$H$3:$L$58,2,FALSE)&amp;"年"&amp;VLOOKUP('114篩選'!$H72,'114篩選'!$H$3:$L$58,3,FALSE)&amp;"月"&amp;VLOOKUP('114篩選'!$H72,'114篩選'!$H$3:$L$58,4,FALSE)&amp;"日"&amp;VLOOKUP('114篩選'!$H72,'114篩選'!$H$3:$L$58,5,FALSE)&amp;"時",))</f>
        <v/>
      </c>
    </row>
    <row r="17" spans="1:6" s="235" customFormat="1" ht="80.45" customHeight="1" x14ac:dyDescent="0.25">
      <c r="A17" s="234" t="str">
        <f>IF(IF('114篩選'!$H43&lt;&gt;"",'114篩選'!$H$1&amp;CHAR(10)&amp;'114篩選'!$H43&amp;CHAR(10)&amp;VLOOKUP('114篩選'!$H43,'114篩選'!$H$3:$L$58,2,FALSE)&amp;"年"&amp;VLOOKUP('114篩選'!$H43,'114篩選'!$H$3:$L$58,3,FALSE)&amp;"月"&amp;VLOOKUP('114篩選'!$H43,'114篩選'!$H$3:$L$58,4,FALSE)&amp;"日"&amp;VLOOKUP('114篩選'!$H43,'114篩選'!$H$3:$L$58,5,FALSE)&amp;"時",)="","",IF('114篩選'!$H43&lt;&gt;"",'114篩選'!$H$1&amp;CHAR(10)&amp;'114篩選'!$H43&amp;CHAR(10)&amp;VLOOKUP('114篩選'!$H43,'114篩選'!$H$3:$L$58,2,FALSE)&amp;"年"&amp;VLOOKUP('114篩選'!$H43,'114篩選'!$H$3:$L$58,3,FALSE)&amp;"月"&amp;VLOOKUP('114篩選'!$H43,'114篩選'!$H$3:$L$58,4,FALSE)&amp;"日"&amp;VLOOKUP('114篩選'!$H43,'114篩選'!$H$3:$L$58,5,FALSE)&amp;"時",))</f>
        <v/>
      </c>
      <c r="B17" s="234" t="str">
        <f>IF(IF('114篩選'!$H49&lt;&gt;"",'114篩選'!$H$1&amp;CHAR(10)&amp;'114篩選'!$H49&amp;CHAR(10)&amp;VLOOKUP('114篩選'!$H49,'114篩選'!$H$3:$L$58,2,FALSE)&amp;"年"&amp;VLOOKUP('114篩選'!$H49,'114篩選'!$H$3:$L$58,3,FALSE)&amp;"月"&amp;VLOOKUP('114篩選'!$H49,'114篩選'!$H$3:$L$58,4,FALSE)&amp;"日"&amp;VLOOKUP('114篩選'!$H49,'114篩選'!$H$3:$L$58,5,FALSE)&amp;"時",)="","",IF('114篩選'!$H49&lt;&gt;"",'114篩選'!$H$1&amp;CHAR(10)&amp;'114篩選'!$H49&amp;CHAR(10)&amp;VLOOKUP('114篩選'!$H49,'114篩選'!$H$3:$L$58,2,FALSE)&amp;"年"&amp;VLOOKUP('114篩選'!$H49,'114篩選'!$H$3:$L$58,3,FALSE)&amp;"月"&amp;VLOOKUP('114篩選'!$H49,'114篩選'!$H$3:$L$58,4,FALSE)&amp;"日"&amp;VLOOKUP('114篩選'!$H49,'114篩選'!$H$3:$L$58,5,FALSE)&amp;"時",))</f>
        <v/>
      </c>
      <c r="C17" s="234" t="str">
        <f>IF(IF('114篩選'!$H55&lt;&gt;"",'114篩選'!$H$1&amp;CHAR(10)&amp;'114篩選'!$H55&amp;CHAR(10)&amp;VLOOKUP('114篩選'!$H55,'114篩選'!$H$3:$L$58,2,FALSE)&amp;"年"&amp;VLOOKUP('114篩選'!$H55,'114篩選'!$H$3:$L$58,3,FALSE)&amp;"月"&amp;VLOOKUP('114篩選'!$H55,'114篩選'!$H$3:$L$58,4,FALSE)&amp;"日"&amp;VLOOKUP('114篩選'!$H55,'114篩選'!$H$3:$L$58,5,FALSE)&amp;"時",)="","",IF('114篩選'!$H55&lt;&gt;"",'114篩選'!$H$1&amp;CHAR(10)&amp;'114篩選'!$H55&amp;CHAR(10)&amp;VLOOKUP('114篩選'!$H55,'114篩選'!$H$3:$L$58,2,FALSE)&amp;"年"&amp;VLOOKUP('114篩選'!$H55,'114篩選'!$H$3:$L$58,3,FALSE)&amp;"月"&amp;VLOOKUP('114篩選'!$H55,'114篩選'!$H$3:$L$58,4,FALSE)&amp;"日"&amp;VLOOKUP('114篩選'!$H55,'114篩選'!$H$3:$L$58,5,FALSE)&amp;"時",))</f>
        <v/>
      </c>
      <c r="D17" s="234" t="str">
        <f>IF(IF('114篩選'!$H61&lt;&gt;"",'114篩選'!$H$1&amp;CHAR(10)&amp;'114篩選'!$H61&amp;CHAR(10)&amp;VLOOKUP('114篩選'!$H61,'114篩選'!$H$3:$L$58,2,FALSE)&amp;"年"&amp;VLOOKUP('114篩選'!$H61,'114篩選'!$H$3:$L$58,3,FALSE)&amp;"月"&amp;VLOOKUP('114篩選'!$H61,'114篩選'!$H$3:$L$58,4,FALSE)&amp;"日"&amp;VLOOKUP('114篩選'!$H61,'114篩選'!$H$3:$L$58,5,FALSE)&amp;"時",)="","",IF('114篩選'!$H61&lt;&gt;"",'114篩選'!$H$1&amp;CHAR(10)&amp;'114篩選'!$H61&amp;CHAR(10)&amp;VLOOKUP('114篩選'!$H61,'114篩選'!$H$3:$L$58,2,FALSE)&amp;"年"&amp;VLOOKUP('114篩選'!$H61,'114篩選'!$H$3:$L$58,3,FALSE)&amp;"月"&amp;VLOOKUP('114篩選'!$H61,'114篩選'!$H$3:$L$58,4,FALSE)&amp;"日"&amp;VLOOKUP('114篩選'!$H61,'114篩選'!$H$3:$L$58,5,FALSE)&amp;"時",))</f>
        <v/>
      </c>
      <c r="E17" s="234" t="str">
        <f>IF(IF('114篩選'!$H67&lt;&gt;"",'114篩選'!$H$1&amp;CHAR(10)&amp;'114篩選'!$H67&amp;CHAR(10)&amp;VLOOKUP('114篩選'!$H67,'114篩選'!$H$3:$L$58,2,FALSE)&amp;"年"&amp;VLOOKUP('114篩選'!$H67,'114篩選'!$H$3:$L$58,3,FALSE)&amp;"月"&amp;VLOOKUP('114篩選'!$H67,'114篩選'!$H$3:$L$58,4,FALSE)&amp;"日"&amp;VLOOKUP('114篩選'!$H67,'114篩選'!$H$3:$L$58,5,FALSE)&amp;"時",)="","",IF('114篩選'!$H67&lt;&gt;"",'114篩選'!$H$1&amp;CHAR(10)&amp;'114篩選'!$H67&amp;CHAR(10)&amp;VLOOKUP('114篩選'!$H67,'114篩選'!$H$3:$L$58,2,FALSE)&amp;"年"&amp;VLOOKUP('114篩選'!$H67,'114篩選'!$H$3:$L$58,3,FALSE)&amp;"月"&amp;VLOOKUP('114篩選'!$H67,'114篩選'!$H$3:$L$58,4,FALSE)&amp;"日"&amp;VLOOKUP('114篩選'!$H67,'114篩選'!$H$3:$L$58,5,FALSE)&amp;"時",))</f>
        <v/>
      </c>
      <c r="F17" s="234" t="str">
        <f>IF(IF('114篩選'!$H73&lt;&gt;"",'114篩選'!$H$1&amp;CHAR(10)&amp;'114篩選'!$H73&amp;CHAR(10)&amp;VLOOKUP('114篩選'!$H73,'114篩選'!$H$3:$L$58,2,FALSE)&amp;"年"&amp;VLOOKUP('114篩選'!$H73,'114篩選'!$H$3:$L$58,3,FALSE)&amp;"月"&amp;VLOOKUP('114篩選'!$H73,'114篩選'!$H$3:$L$58,4,FALSE)&amp;"日"&amp;VLOOKUP('114篩選'!$H73,'114篩選'!$H$3:$L$58,5,FALSE)&amp;"時",)="","",IF('114篩選'!$H73&lt;&gt;"",'114篩選'!$H$1&amp;CHAR(10)&amp;'114篩選'!$H73&amp;CHAR(10)&amp;VLOOKUP('114篩選'!$H73,'114篩選'!$H$3:$L$58,2,FALSE)&amp;"年"&amp;VLOOKUP('114篩選'!$H73,'114篩選'!$H$3:$L$58,3,FALSE)&amp;"月"&amp;VLOOKUP('114篩選'!$H73,'114篩選'!$H$3:$L$58,4,FALSE)&amp;"日"&amp;VLOOKUP('114篩選'!$H73,'114篩選'!$H$3:$L$58,5,FALSE)&amp;"時",))</f>
        <v/>
      </c>
    </row>
    <row r="18" spans="1:6" s="235" customFormat="1" ht="80.45" customHeight="1" x14ac:dyDescent="0.25">
      <c r="A18" s="234" t="str">
        <f>IF(IF('114篩選'!$H44&lt;&gt;"",'114篩選'!$H$1&amp;CHAR(10)&amp;'114篩選'!$H44&amp;CHAR(10)&amp;VLOOKUP('114篩選'!$H44,'114篩選'!$H$3:$L$58,2,FALSE)&amp;"年"&amp;VLOOKUP('114篩選'!$H44,'114篩選'!$H$3:$L$58,3,FALSE)&amp;"月"&amp;VLOOKUP('114篩選'!$H44,'114篩選'!$H$3:$L$58,4,FALSE)&amp;"日"&amp;VLOOKUP('114篩選'!$H44,'114篩選'!$H$3:$L$58,5,FALSE)&amp;"時",)="","",IF('114篩選'!$H44&lt;&gt;"",'114篩選'!$H$1&amp;CHAR(10)&amp;'114篩選'!$H44&amp;CHAR(10)&amp;VLOOKUP('114篩選'!$H44,'114篩選'!$H$3:$L$58,2,FALSE)&amp;"年"&amp;VLOOKUP('114篩選'!$H44,'114篩選'!$H$3:$L$58,3,FALSE)&amp;"月"&amp;VLOOKUP('114篩選'!$H44,'114篩選'!$H$3:$L$58,4,FALSE)&amp;"日"&amp;VLOOKUP('114篩選'!$H44,'114篩選'!$H$3:$L$58,5,FALSE)&amp;"時",))</f>
        <v/>
      </c>
      <c r="B18" s="234" t="str">
        <f>IF(IF('114篩選'!$H50&lt;&gt;"",'114篩選'!$H$1&amp;CHAR(10)&amp;'114篩選'!$H50&amp;CHAR(10)&amp;VLOOKUP('114篩選'!$H50,'114篩選'!$H$3:$L$58,2,FALSE)&amp;"年"&amp;VLOOKUP('114篩選'!$H50,'114篩選'!$H$3:$L$58,3,FALSE)&amp;"月"&amp;VLOOKUP('114篩選'!$H50,'114篩選'!$H$3:$L$58,4,FALSE)&amp;"日"&amp;VLOOKUP('114篩選'!$H50,'114篩選'!$H$3:$L$58,5,FALSE)&amp;"時",)="","",IF('114篩選'!$H50&lt;&gt;"",'114篩選'!$H$1&amp;CHAR(10)&amp;'114篩選'!$H50&amp;CHAR(10)&amp;VLOOKUP('114篩選'!$H50,'114篩選'!$H$3:$L$58,2,FALSE)&amp;"年"&amp;VLOOKUP('114篩選'!$H50,'114篩選'!$H$3:$L$58,3,FALSE)&amp;"月"&amp;VLOOKUP('114篩選'!$H50,'114篩選'!$H$3:$L$58,4,FALSE)&amp;"日"&amp;VLOOKUP('114篩選'!$H50,'114篩選'!$H$3:$L$58,5,FALSE)&amp;"時",))</f>
        <v/>
      </c>
      <c r="C18" s="234" t="str">
        <f>IF(IF('114篩選'!$H56&lt;&gt;"",'114篩選'!$H$1&amp;CHAR(10)&amp;'114篩選'!$H56&amp;CHAR(10)&amp;VLOOKUP('114篩選'!$H56,'114篩選'!$H$3:$L$58,2,FALSE)&amp;"年"&amp;VLOOKUP('114篩選'!$H56,'114篩選'!$H$3:$L$58,3,FALSE)&amp;"月"&amp;VLOOKUP('114篩選'!$H56,'114篩選'!$H$3:$L$58,4,FALSE)&amp;"日"&amp;VLOOKUP('114篩選'!$H56,'114篩選'!$H$3:$L$58,5,FALSE)&amp;"時",)="","",IF('114篩選'!$H56&lt;&gt;"",'114篩選'!$H$1&amp;CHAR(10)&amp;'114篩選'!$H56&amp;CHAR(10)&amp;VLOOKUP('114篩選'!$H56,'114篩選'!$H$3:$L$58,2,FALSE)&amp;"年"&amp;VLOOKUP('114篩選'!$H56,'114篩選'!$H$3:$L$58,3,FALSE)&amp;"月"&amp;VLOOKUP('114篩選'!$H56,'114篩選'!$H$3:$L$58,4,FALSE)&amp;"日"&amp;VLOOKUP('114篩選'!$H56,'114篩選'!$H$3:$L$58,5,FALSE)&amp;"時",))</f>
        <v/>
      </c>
      <c r="D18" s="234" t="str">
        <f>IF(IF('114篩選'!$H62&lt;&gt;"",'114篩選'!$H$1&amp;CHAR(10)&amp;'114篩選'!$H62&amp;CHAR(10)&amp;VLOOKUP('114篩選'!$H62,'114篩選'!$H$3:$L$58,2,FALSE)&amp;"年"&amp;VLOOKUP('114篩選'!$H62,'114篩選'!$H$3:$L$58,3,FALSE)&amp;"月"&amp;VLOOKUP('114篩選'!$H62,'114篩選'!$H$3:$L$58,4,FALSE)&amp;"日"&amp;VLOOKUP('114篩選'!$H62,'114篩選'!$H$3:$L$58,5,FALSE)&amp;"時",)="","",IF('114篩選'!$H62&lt;&gt;"",'114篩選'!$H$1&amp;CHAR(10)&amp;'114篩選'!$H62&amp;CHAR(10)&amp;VLOOKUP('114篩選'!$H62,'114篩選'!$H$3:$L$58,2,FALSE)&amp;"年"&amp;VLOOKUP('114篩選'!$H62,'114篩選'!$H$3:$L$58,3,FALSE)&amp;"月"&amp;VLOOKUP('114篩選'!$H62,'114篩選'!$H$3:$L$58,4,FALSE)&amp;"日"&amp;VLOOKUP('114篩選'!$H62,'114篩選'!$H$3:$L$58,5,FALSE)&amp;"時",))</f>
        <v/>
      </c>
      <c r="E18" s="234" t="str">
        <f>IF(IF('114篩選'!$H68&lt;&gt;"",'114篩選'!$H$1&amp;CHAR(10)&amp;'114篩選'!$H68&amp;CHAR(10)&amp;VLOOKUP('114篩選'!$H68,'114篩選'!$H$3:$L$58,2,FALSE)&amp;"年"&amp;VLOOKUP('114篩選'!$H68,'114篩選'!$H$3:$L$58,3,FALSE)&amp;"月"&amp;VLOOKUP('114篩選'!$H68,'114篩選'!$H$3:$L$58,4,FALSE)&amp;"日"&amp;VLOOKUP('114篩選'!$H68,'114篩選'!$H$3:$L$58,5,FALSE)&amp;"時",)="","",IF('114篩選'!$H68&lt;&gt;"",'114篩選'!$H$1&amp;CHAR(10)&amp;'114篩選'!$H68&amp;CHAR(10)&amp;VLOOKUP('114篩選'!$H68,'114篩選'!$H$3:$L$58,2,FALSE)&amp;"年"&amp;VLOOKUP('114篩選'!$H68,'114篩選'!$H$3:$L$58,3,FALSE)&amp;"月"&amp;VLOOKUP('114篩選'!$H68,'114篩選'!$H$3:$L$58,4,FALSE)&amp;"日"&amp;VLOOKUP('114篩選'!$H68,'114篩選'!$H$3:$L$58,5,FALSE)&amp;"時",))</f>
        <v/>
      </c>
      <c r="F18" s="234" t="str">
        <f>IF(IF('114篩選'!$H74&lt;&gt;"",'114篩選'!$H$1&amp;CHAR(10)&amp;'114篩選'!$H74&amp;CHAR(10)&amp;VLOOKUP('114篩選'!$H74,'114篩選'!$H$3:$L$58,2,FALSE)&amp;"年"&amp;VLOOKUP('114篩選'!$H74,'114篩選'!$H$3:$L$58,3,FALSE)&amp;"月"&amp;VLOOKUP('114篩選'!$H74,'114篩選'!$H$3:$L$58,4,FALSE)&amp;"日"&amp;VLOOKUP('114篩選'!$H74,'114篩選'!$H$3:$L$58,5,FALSE)&amp;"時",)="","",IF('114篩選'!$H74&lt;&gt;"",'114篩選'!$H$1&amp;CHAR(10)&amp;'114篩選'!$H74&amp;CHAR(10)&amp;VLOOKUP('114篩選'!$H74,'114篩選'!$H$3:$L$58,2,FALSE)&amp;"年"&amp;VLOOKUP('114篩選'!$H74,'114篩選'!$H$3:$L$58,3,FALSE)&amp;"月"&amp;VLOOKUP('114篩選'!$H74,'114篩選'!$H$3:$L$58,4,FALSE)&amp;"日"&amp;VLOOKUP('114篩選'!$H74,'114篩選'!$H$3:$L$58,5,FALSE)&amp;"時",))</f>
        <v/>
      </c>
    </row>
    <row r="19" spans="1:6" s="235" customFormat="1" ht="80.45" customHeight="1" x14ac:dyDescent="0.25">
      <c r="A19" s="234" t="str">
        <f>IF(IF('114篩選'!$N3&lt;&gt;"",'114篩選'!$N$1&amp;CHAR(10)&amp;'114篩選'!$N3&amp;CHAR(10)&amp;VLOOKUP('114篩選'!$N3,'114篩選'!$N$3:$R$58,2,FALSE)&amp;"年"&amp;VLOOKUP('114篩選'!$N3,'114篩選'!$N$3:$R$58,3,FALSE)&amp;"月"&amp;VLOOKUP('114篩選'!$N3,'114篩選'!$N$3:$R$58,4,FALSE)&amp;"日"&amp;VLOOKUP('114篩選'!$N3,'114篩選'!$N$3:$R$58,5,FALSE)&amp;"時",)="","",IF('114篩選'!$N3&lt;&gt;"",'114篩選'!$N$1&amp;CHAR(10)&amp;'114篩選'!$N3&amp;CHAR(10)&amp;VLOOKUP('114篩選'!$N3,'114篩選'!$N$3:$R$58,2,FALSE)&amp;"年"&amp;VLOOKUP('114篩選'!$N3,'114篩選'!$N$3:$R$58,3,FALSE)&amp;"月"&amp;VLOOKUP('114篩選'!$N3,'114篩選'!$N$3:$R$58,4,FALSE)&amp;"日"&amp;VLOOKUP('114篩選'!$N3,'114篩選'!$N$3:$R$58,5,FALSE)&amp;"時",))</f>
        <v/>
      </c>
      <c r="B19" s="241" t="str">
        <f>IF(IF('114篩選'!$N9&lt;&gt;"",'114篩選'!$N$1&amp;CHAR(10)&amp;'114篩選'!$N9&amp;CHAR(10)&amp;VLOOKUP('114篩選'!$N9,'114篩選'!$N$3:$R$58,2,FALSE)&amp;"年"&amp;VLOOKUP('114篩選'!$N9,'114篩選'!$N$3:$R$58,3,FALSE)&amp;"月"&amp;VLOOKUP('114篩選'!$N9,'114篩選'!$N$3:$R$58,4,FALSE)&amp;"日"&amp;VLOOKUP('114篩選'!$N9,'114篩選'!$N$3:$R$58,5,FALSE)&amp;"時",)="","",IF('114篩選'!$N9&lt;&gt;"",'114篩選'!$N$1&amp;CHAR(10)&amp;'114篩選'!$N9&amp;CHAR(10)&amp;VLOOKUP('114篩選'!$N9,'114篩選'!$N$3:$R$58,2,FALSE)&amp;"年"&amp;VLOOKUP('114篩選'!$N9,'114篩選'!$N$3:$R$58,3,FALSE)&amp;"月"&amp;VLOOKUP('114篩選'!$N9,'114篩選'!$N$3:$R$58,4,FALSE)&amp;"日"&amp;VLOOKUP('114篩選'!$N9,'114篩選'!$N$3:$R$58,5,FALSE)&amp;"時",))</f>
        <v/>
      </c>
      <c r="C19" s="241" t="str">
        <f>IF(IF('114篩選'!$N15&lt;&gt;"",'114篩選'!$N$1&amp;CHAR(10)&amp;'114篩選'!$N15&amp;CHAR(10)&amp;VLOOKUP('114篩選'!$N15,'114篩選'!$N$3:$R$58,2,FALSE)&amp;"年"&amp;VLOOKUP('114篩選'!$N15,'114篩選'!$N$3:$R$58,3,FALSE)&amp;"月"&amp;VLOOKUP('114篩選'!$N15,'114篩選'!$N$3:$R$58,4,FALSE)&amp;"日"&amp;VLOOKUP('114篩選'!$N15,'114篩選'!$N$3:$R$58,5,FALSE)&amp;"時",)="","",IF('114篩選'!$N15&lt;&gt;"",'114篩選'!$N$1&amp;CHAR(10)&amp;'114篩選'!$N15&amp;CHAR(10)&amp;VLOOKUP('114篩選'!$N15,'114篩選'!$N$3:$R$58,2,FALSE)&amp;"年"&amp;VLOOKUP('114篩選'!$N15,'114篩選'!$N$3:$R$58,3,FALSE)&amp;"月"&amp;VLOOKUP('114篩選'!$N15,'114篩選'!$N$3:$R$58,4,FALSE)&amp;"日"&amp;VLOOKUP('114篩選'!$N15,'114篩選'!$N$3:$R$58,5,FALSE)&amp;"時",))</f>
        <v/>
      </c>
      <c r="D19" s="22" t="str">
        <f>IF(IF('114篩選'!$N21&lt;&gt;"",'114篩選'!$N$1&amp;CHAR(10)&amp;'114篩選'!$N21&amp;CHAR(10)&amp;VLOOKUP('114篩選'!$N21,'114篩選'!$N$3:$R$58,2,FALSE)&amp;"年"&amp;VLOOKUP('114篩選'!$N21,'114篩選'!$N$3:$R$58,3,FALSE)&amp;"月"&amp;VLOOKUP('114篩選'!$N21,'114篩選'!$N$3:$R$58,4,FALSE)&amp;"日"&amp;VLOOKUP('114篩選'!$N21,'114篩選'!$N$3:$R$58,5,FALSE)&amp;"時",)="","",IF('114篩選'!$N21&lt;&gt;"",'114篩選'!$N$1&amp;CHAR(10)&amp;'114篩選'!$N21&amp;CHAR(10)&amp;VLOOKUP('114篩選'!$N21,'114篩選'!$N$3:$R$58,2,FALSE)&amp;"年"&amp;VLOOKUP('114篩選'!$N21,'114篩選'!$N$3:$R$58,3,FALSE)&amp;"月"&amp;VLOOKUP('114篩選'!$N21,'114篩選'!$N$3:$R$58,4,FALSE)&amp;"日"&amp;VLOOKUP('114篩選'!$N21,'114篩選'!$N$3:$R$58,5,FALSE)&amp;"時",))</f>
        <v/>
      </c>
      <c r="E19" s="241" t="str">
        <f>IF(IF('114篩選'!$N27&lt;&gt;"",'114篩選'!$N$1&amp;CHAR(10)&amp;'114篩選'!$N27&amp;CHAR(10)&amp;VLOOKUP('114篩選'!$N27,'114篩選'!$N$3:$R$58,2,FALSE)&amp;"年"&amp;VLOOKUP('114篩選'!$N27,'114篩選'!$N$3:$R$58,3,FALSE)&amp;"月"&amp;VLOOKUP('114篩選'!$N27,'114篩選'!$N$3:$R$58,4,FALSE)&amp;"日"&amp;VLOOKUP('114篩選'!$N27,'114篩選'!$N$3:$R$58,5,FALSE)&amp;"時",)="","",IF('114篩選'!$N27&lt;&gt;"",'114篩選'!$N$1&amp;CHAR(10)&amp;'114篩選'!$N27&amp;CHAR(10)&amp;VLOOKUP('114篩選'!$N27,'114篩選'!$N$3:$R$58,2,FALSE)&amp;"年"&amp;VLOOKUP('114篩選'!$N27,'114篩選'!$N$3:$R$58,3,FALSE)&amp;"月"&amp;VLOOKUP('114篩選'!$N27,'114篩選'!$N$3:$R$58,4,FALSE)&amp;"日"&amp;VLOOKUP('114篩選'!$N27,'114篩選'!$N$3:$R$58,5,FALSE)&amp;"時",))</f>
        <v/>
      </c>
      <c r="F19" s="241" t="str">
        <f>IF(IF('114篩選'!$N33&lt;&gt;"",'114篩選'!$N$1&amp;CHAR(10)&amp;'114篩選'!$N33&amp;CHAR(10)&amp;VLOOKUP('114篩選'!$N33,'114篩選'!$N$3:$R$58,2,FALSE)&amp;"年"&amp;VLOOKUP('114篩選'!$N33,'114篩選'!$N$3:$R$58,3,FALSE)&amp;"月"&amp;VLOOKUP('114篩選'!$N33,'114篩選'!$N$3:$R$58,4,FALSE)&amp;"日"&amp;VLOOKUP('114篩選'!$N33,'114篩選'!$N$3:$R$58,5,FALSE)&amp;"時",)="","",IF('114篩選'!$N33&lt;&gt;"",'114篩選'!$N$1&amp;CHAR(10)&amp;'114篩選'!$N33&amp;CHAR(10)&amp;VLOOKUP('114篩選'!$N33,'114篩選'!$N$3:$R$58,2,FALSE)&amp;"年"&amp;VLOOKUP('114篩選'!$N33,'114篩選'!$N$3:$R$58,3,FALSE)&amp;"月"&amp;VLOOKUP('114篩選'!$N33,'114篩選'!$N$3:$R$58,4,FALSE)&amp;"日"&amp;VLOOKUP('114篩選'!$N33,'114篩選'!$N$3:$R$58,5,FALSE)&amp;"時",))</f>
        <v/>
      </c>
    </row>
    <row r="20" spans="1:6" s="235" customFormat="1" ht="80.45" customHeight="1" x14ac:dyDescent="0.25">
      <c r="A20" s="234" t="str">
        <f>IF(IF('114篩選'!$N4&lt;&gt;"",'114篩選'!$N$1&amp;CHAR(10)&amp;'114篩選'!$N4&amp;CHAR(10)&amp;VLOOKUP('114篩選'!$N4,'114篩選'!$N$3:$R$58,2,FALSE)&amp;"年"&amp;VLOOKUP('114篩選'!$N4,'114篩選'!$N$3:$R$58,3,FALSE)&amp;"月"&amp;VLOOKUP('114篩選'!$N4,'114篩選'!$N$3:$R$58,4,FALSE)&amp;"日"&amp;VLOOKUP('114篩選'!$N4,'114篩選'!$N$3:$R$58,5,FALSE)&amp;"時",)="","",IF('114篩選'!$N4&lt;&gt;"",'114篩選'!$N$1&amp;CHAR(10)&amp;'114篩選'!$N4&amp;CHAR(10)&amp;VLOOKUP('114篩選'!$N4,'114篩選'!$N$3:$R$58,2,FALSE)&amp;"年"&amp;VLOOKUP('114篩選'!$N4,'114篩選'!$N$3:$R$58,3,FALSE)&amp;"月"&amp;VLOOKUP('114篩選'!$N4,'114篩選'!$N$3:$R$58,4,FALSE)&amp;"日"&amp;VLOOKUP('114篩選'!$N4,'114篩選'!$N$3:$R$58,5,FALSE)&amp;"時",))</f>
        <v/>
      </c>
      <c r="B20" s="241" t="str">
        <f>IF(IF('114篩選'!$N10&lt;&gt;"",'114篩選'!$N$1&amp;CHAR(10)&amp;'114篩選'!$N10&amp;CHAR(10)&amp;VLOOKUP('114篩選'!$N10,'114篩選'!$N$3:$R$58,2,FALSE)&amp;"年"&amp;VLOOKUP('114篩選'!$N10,'114篩選'!$N$3:$R$58,3,FALSE)&amp;"月"&amp;VLOOKUP('114篩選'!$N10,'114篩選'!$N$3:$R$58,4,FALSE)&amp;"日"&amp;VLOOKUP('114篩選'!$N10,'114篩選'!$N$3:$R$58,5,FALSE)&amp;"時",)="","",IF('114篩選'!$N10&lt;&gt;"",'114篩選'!$N$1&amp;CHAR(10)&amp;'114篩選'!$N10&amp;CHAR(10)&amp;VLOOKUP('114篩選'!$N10,'114篩選'!$N$3:$R$58,2,FALSE)&amp;"年"&amp;VLOOKUP('114篩選'!$N10,'114篩選'!$N$3:$R$58,3,FALSE)&amp;"月"&amp;VLOOKUP('114篩選'!$N10,'114篩選'!$N$3:$R$58,4,FALSE)&amp;"日"&amp;VLOOKUP('114篩選'!$N10,'114篩選'!$N$3:$R$58,5,FALSE)&amp;"時",))</f>
        <v/>
      </c>
      <c r="C20" s="241" t="str">
        <f>IF(IF('114篩選'!$N16&lt;&gt;"",'114篩選'!$N$1&amp;CHAR(10)&amp;'114篩選'!$N16&amp;CHAR(10)&amp;VLOOKUP('114篩選'!$N16,'114篩選'!$N$3:$R$58,2,FALSE)&amp;"年"&amp;VLOOKUP('114篩選'!$N16,'114篩選'!$N$3:$R$58,3,FALSE)&amp;"月"&amp;VLOOKUP('114篩選'!$N16,'114篩選'!$N$3:$R$58,4,FALSE)&amp;"日"&amp;VLOOKUP('114篩選'!$N16,'114篩選'!$N$3:$R$58,5,FALSE)&amp;"時",)="","",IF('114篩選'!$N16&lt;&gt;"",'114篩選'!$N$1&amp;CHAR(10)&amp;'114篩選'!$N16&amp;CHAR(10)&amp;VLOOKUP('114篩選'!$N16,'114篩選'!$N$3:$R$58,2,FALSE)&amp;"年"&amp;VLOOKUP('114篩選'!$N16,'114篩選'!$N$3:$R$58,3,FALSE)&amp;"月"&amp;VLOOKUP('114篩選'!$N16,'114篩選'!$N$3:$R$58,4,FALSE)&amp;"日"&amp;VLOOKUP('114篩選'!$N16,'114篩選'!$N$3:$R$58,5,FALSE)&amp;"時",))</f>
        <v/>
      </c>
      <c r="D20" s="22" t="str">
        <f>IF(IF('114篩選'!$N22&lt;&gt;"",'114篩選'!$N$1&amp;CHAR(10)&amp;'114篩選'!$N22&amp;CHAR(10)&amp;VLOOKUP('114篩選'!$N22,'114篩選'!$N$3:$R$58,2,FALSE)&amp;"年"&amp;VLOOKUP('114篩選'!$N22,'114篩選'!$N$3:$R$58,3,FALSE)&amp;"月"&amp;VLOOKUP('114篩選'!$N22,'114篩選'!$N$3:$R$58,4,FALSE)&amp;"日"&amp;VLOOKUP('114篩選'!$N22,'114篩選'!$N$3:$R$58,5,FALSE)&amp;"時",)="","",IF('114篩選'!$N22&lt;&gt;"",'114篩選'!$N$1&amp;CHAR(10)&amp;'114篩選'!$N22&amp;CHAR(10)&amp;VLOOKUP('114篩選'!$N22,'114篩選'!$N$3:$R$58,2,FALSE)&amp;"年"&amp;VLOOKUP('114篩選'!$N22,'114篩選'!$N$3:$R$58,3,FALSE)&amp;"月"&amp;VLOOKUP('114篩選'!$N22,'114篩選'!$N$3:$R$58,4,FALSE)&amp;"日"&amp;VLOOKUP('114篩選'!$N22,'114篩選'!$N$3:$R$58,5,FALSE)&amp;"時",))</f>
        <v/>
      </c>
      <c r="E20" s="241" t="str">
        <f>IF(IF('114篩選'!$N28&lt;&gt;"",'114篩選'!$N$1&amp;CHAR(10)&amp;'114篩選'!$N28&amp;CHAR(10)&amp;VLOOKUP('114篩選'!$N28,'114篩選'!$N$3:$R$58,2,FALSE)&amp;"年"&amp;VLOOKUP('114篩選'!$N28,'114篩選'!$N$3:$R$58,3,FALSE)&amp;"月"&amp;VLOOKUP('114篩選'!$N28,'114篩選'!$N$3:$R$58,4,FALSE)&amp;"日"&amp;VLOOKUP('114篩選'!$N28,'114篩選'!$N$3:$R$58,5,FALSE)&amp;"時",)="","",IF('114篩選'!$N28&lt;&gt;"",'114篩選'!$N$1&amp;CHAR(10)&amp;'114篩選'!$N28&amp;CHAR(10)&amp;VLOOKUP('114篩選'!$N28,'114篩選'!$N$3:$R$58,2,FALSE)&amp;"年"&amp;VLOOKUP('114篩選'!$N28,'114篩選'!$N$3:$R$58,3,FALSE)&amp;"月"&amp;VLOOKUP('114篩選'!$N28,'114篩選'!$N$3:$R$58,4,FALSE)&amp;"日"&amp;VLOOKUP('114篩選'!$N28,'114篩選'!$N$3:$R$58,5,FALSE)&amp;"時",))</f>
        <v/>
      </c>
      <c r="F20" s="241" t="str">
        <f>IF(IF('114篩選'!$N34&lt;&gt;"",'114篩選'!$N$1&amp;CHAR(10)&amp;'114篩選'!$N34&amp;CHAR(10)&amp;VLOOKUP('114篩選'!$N34,'114篩選'!$N$3:$R$58,2,FALSE)&amp;"年"&amp;VLOOKUP('114篩選'!$N34,'114篩選'!$N$3:$R$58,3,FALSE)&amp;"月"&amp;VLOOKUP('114篩選'!$N34,'114篩選'!$N$3:$R$58,4,FALSE)&amp;"日"&amp;VLOOKUP('114篩選'!$N34,'114篩選'!$N$3:$R$58,5,FALSE)&amp;"時",)="","",IF('114篩選'!$N34&lt;&gt;"",'114篩選'!$N$1&amp;CHAR(10)&amp;'114篩選'!$N34&amp;CHAR(10)&amp;VLOOKUP('114篩選'!$N34,'114篩選'!$N$3:$R$58,2,FALSE)&amp;"年"&amp;VLOOKUP('114篩選'!$N34,'114篩選'!$N$3:$R$58,3,FALSE)&amp;"月"&amp;VLOOKUP('114篩選'!$N34,'114篩選'!$N$3:$R$58,4,FALSE)&amp;"日"&amp;VLOOKUP('114篩選'!$N34,'114篩選'!$N$3:$R$58,5,FALSE)&amp;"時",))</f>
        <v/>
      </c>
    </row>
    <row r="21" spans="1:6" s="235" customFormat="1" ht="80.45" customHeight="1" x14ac:dyDescent="0.25">
      <c r="A21" s="234" t="str">
        <f>IF(IF('114篩選'!$N5&lt;&gt;"",'114篩選'!$N$1&amp;CHAR(10)&amp;'114篩選'!$N5&amp;CHAR(10)&amp;VLOOKUP('114篩選'!$N5,'114篩選'!$N$3:$R$58,2,FALSE)&amp;"年"&amp;VLOOKUP('114篩選'!$N5,'114篩選'!$N$3:$R$58,3,FALSE)&amp;"月"&amp;VLOOKUP('114篩選'!$N5,'114篩選'!$N$3:$R$58,4,FALSE)&amp;"日"&amp;VLOOKUP('114篩選'!$N5,'114篩選'!$N$3:$R$58,5,FALSE)&amp;"時",)="","",IF('114篩選'!$N5&lt;&gt;"",'114篩選'!$N$1&amp;CHAR(10)&amp;'114篩選'!$N5&amp;CHAR(10)&amp;VLOOKUP('114篩選'!$N5,'114篩選'!$N$3:$R$58,2,FALSE)&amp;"年"&amp;VLOOKUP('114篩選'!$N5,'114篩選'!$N$3:$R$58,3,FALSE)&amp;"月"&amp;VLOOKUP('114篩選'!$N5,'114篩選'!$N$3:$R$58,4,FALSE)&amp;"日"&amp;VLOOKUP('114篩選'!$N5,'114篩選'!$N$3:$R$58,5,FALSE)&amp;"時",))</f>
        <v/>
      </c>
      <c r="B21" s="241" t="str">
        <f>IF(IF('114篩選'!$N11&lt;&gt;"",'114篩選'!$N$1&amp;CHAR(10)&amp;'114篩選'!$N11&amp;CHAR(10)&amp;VLOOKUP('114篩選'!$N11,'114篩選'!$N$3:$R$58,2,FALSE)&amp;"年"&amp;VLOOKUP('114篩選'!$N11,'114篩選'!$N$3:$R$58,3,FALSE)&amp;"月"&amp;VLOOKUP('114篩選'!$N11,'114篩選'!$N$3:$R$58,4,FALSE)&amp;"日"&amp;VLOOKUP('114篩選'!$N11,'114篩選'!$N$3:$R$58,5,FALSE)&amp;"時",)="","",IF('114篩選'!$N11&lt;&gt;"",'114篩選'!$N$1&amp;CHAR(10)&amp;'114篩選'!$N11&amp;CHAR(10)&amp;VLOOKUP('114篩選'!$N11,'114篩選'!$N$3:$R$58,2,FALSE)&amp;"年"&amp;VLOOKUP('114篩選'!$N11,'114篩選'!$N$3:$R$58,3,FALSE)&amp;"月"&amp;VLOOKUP('114篩選'!$N11,'114篩選'!$N$3:$R$58,4,FALSE)&amp;"日"&amp;VLOOKUP('114篩選'!$N11,'114篩選'!$N$3:$R$58,5,FALSE)&amp;"時",))</f>
        <v/>
      </c>
      <c r="C21" s="241" t="str">
        <f>IF(IF('114篩選'!$N17&lt;&gt;"",'114篩選'!$N$1&amp;CHAR(10)&amp;'114篩選'!$N17&amp;CHAR(10)&amp;VLOOKUP('114篩選'!$N17,'114篩選'!$N$3:$R$58,2,FALSE)&amp;"年"&amp;VLOOKUP('114篩選'!$N17,'114篩選'!$N$3:$R$58,3,FALSE)&amp;"月"&amp;VLOOKUP('114篩選'!$N17,'114篩選'!$N$3:$R$58,4,FALSE)&amp;"日"&amp;VLOOKUP('114篩選'!$N17,'114篩選'!$N$3:$R$58,5,FALSE)&amp;"時",)="","",IF('114篩選'!$N17&lt;&gt;"",'114篩選'!$N$1&amp;CHAR(10)&amp;'114篩選'!$N17&amp;CHAR(10)&amp;VLOOKUP('114篩選'!$N17,'114篩選'!$N$3:$R$58,2,FALSE)&amp;"年"&amp;VLOOKUP('114篩選'!$N17,'114篩選'!$N$3:$R$58,3,FALSE)&amp;"月"&amp;VLOOKUP('114篩選'!$N17,'114篩選'!$N$3:$R$58,4,FALSE)&amp;"日"&amp;VLOOKUP('114篩選'!$N17,'114篩選'!$N$3:$R$58,5,FALSE)&amp;"時",))</f>
        <v/>
      </c>
      <c r="D21" s="22" t="str">
        <f>IF(IF('114篩選'!$N23&lt;&gt;"",'114篩選'!$N$1&amp;CHAR(10)&amp;'114篩選'!$N23&amp;CHAR(10)&amp;VLOOKUP('114篩選'!$N23,'114篩選'!$N$3:$R$58,2,FALSE)&amp;"年"&amp;VLOOKUP('114篩選'!$N23,'114篩選'!$N$3:$R$58,3,FALSE)&amp;"月"&amp;VLOOKUP('114篩選'!$N23,'114篩選'!$N$3:$R$58,4,FALSE)&amp;"日"&amp;VLOOKUP('114篩選'!$N23,'114篩選'!$N$3:$R$58,5,FALSE)&amp;"時",)="","",IF('114篩選'!$N23&lt;&gt;"",'114篩選'!$N$1&amp;CHAR(10)&amp;'114篩選'!$N23&amp;CHAR(10)&amp;VLOOKUP('114篩選'!$N23,'114篩選'!$N$3:$R$58,2,FALSE)&amp;"年"&amp;VLOOKUP('114篩選'!$N23,'114篩選'!$N$3:$R$58,3,FALSE)&amp;"月"&amp;VLOOKUP('114篩選'!$N23,'114篩選'!$N$3:$R$58,4,FALSE)&amp;"日"&amp;VLOOKUP('114篩選'!$N23,'114篩選'!$N$3:$R$58,5,FALSE)&amp;"時",))</f>
        <v/>
      </c>
      <c r="E21" s="241" t="str">
        <f>IF(IF('114篩選'!$N29&lt;&gt;"",'114篩選'!$N$1&amp;CHAR(10)&amp;'114篩選'!$N29&amp;CHAR(10)&amp;VLOOKUP('114篩選'!$N29,'114篩選'!$N$3:$R$58,2,FALSE)&amp;"年"&amp;VLOOKUP('114篩選'!$N29,'114篩選'!$N$3:$R$58,3,FALSE)&amp;"月"&amp;VLOOKUP('114篩選'!$N29,'114篩選'!$N$3:$R$58,4,FALSE)&amp;"日"&amp;VLOOKUP('114篩選'!$N29,'114篩選'!$N$3:$R$58,5,FALSE)&amp;"時",)="","",IF('114篩選'!$N29&lt;&gt;"",'114篩選'!$N$1&amp;CHAR(10)&amp;'114篩選'!$N29&amp;CHAR(10)&amp;VLOOKUP('114篩選'!$N29,'114篩選'!$N$3:$R$58,2,FALSE)&amp;"年"&amp;VLOOKUP('114篩選'!$N29,'114篩選'!$N$3:$R$58,3,FALSE)&amp;"月"&amp;VLOOKUP('114篩選'!$N29,'114篩選'!$N$3:$R$58,4,FALSE)&amp;"日"&amp;VLOOKUP('114篩選'!$N29,'114篩選'!$N$3:$R$58,5,FALSE)&amp;"時",))</f>
        <v/>
      </c>
      <c r="F21" s="241" t="str">
        <f>IF(IF('114篩選'!$N35&lt;&gt;"",'114篩選'!$N$1&amp;CHAR(10)&amp;'114篩選'!$N35&amp;CHAR(10)&amp;VLOOKUP('114篩選'!$N35,'114篩選'!$N$3:$R$58,2,FALSE)&amp;"年"&amp;VLOOKUP('114篩選'!$N35,'114篩選'!$N$3:$R$58,3,FALSE)&amp;"月"&amp;VLOOKUP('114篩選'!$N35,'114篩選'!$N$3:$R$58,4,FALSE)&amp;"日"&amp;VLOOKUP('114篩選'!$N35,'114篩選'!$N$3:$R$58,5,FALSE)&amp;"時",)="","",IF('114篩選'!$N35&lt;&gt;"",'114篩選'!$N$1&amp;CHAR(10)&amp;'114篩選'!$N35&amp;CHAR(10)&amp;VLOOKUP('114篩選'!$N35,'114篩選'!$N$3:$R$58,2,FALSE)&amp;"年"&amp;VLOOKUP('114篩選'!$N35,'114篩選'!$N$3:$R$58,3,FALSE)&amp;"月"&amp;VLOOKUP('114篩選'!$N35,'114篩選'!$N$3:$R$58,4,FALSE)&amp;"日"&amp;VLOOKUP('114篩選'!$N35,'114篩選'!$N$3:$R$58,5,FALSE)&amp;"時",))</f>
        <v/>
      </c>
    </row>
    <row r="22" spans="1:6" s="235" customFormat="1" ht="80.45" customHeight="1" x14ac:dyDescent="0.25">
      <c r="A22" s="234" t="str">
        <f>IF(IF('114篩選'!$N6&lt;&gt;"",'114篩選'!$N$1&amp;CHAR(10)&amp;'114篩選'!$N6&amp;CHAR(10)&amp;VLOOKUP('114篩選'!$N6,'114篩選'!$N$3:$R$58,2,FALSE)&amp;"年"&amp;VLOOKUP('114篩選'!$N6,'114篩選'!$N$3:$R$58,3,FALSE)&amp;"月"&amp;VLOOKUP('114篩選'!$N6,'114篩選'!$N$3:$R$58,4,FALSE)&amp;"日"&amp;VLOOKUP('114篩選'!$N6,'114篩選'!$N$3:$R$58,5,FALSE)&amp;"時",)="","",IF('114篩選'!$N6&lt;&gt;"",'114篩選'!$N$1&amp;CHAR(10)&amp;'114篩選'!$N6&amp;CHAR(10)&amp;VLOOKUP('114篩選'!$N6,'114篩選'!$N$3:$R$58,2,FALSE)&amp;"年"&amp;VLOOKUP('114篩選'!$N6,'114篩選'!$N$3:$R$58,3,FALSE)&amp;"月"&amp;VLOOKUP('114篩選'!$N6,'114篩選'!$N$3:$R$58,4,FALSE)&amp;"日"&amp;VLOOKUP('114篩選'!$N6,'114篩選'!$N$3:$R$58,5,FALSE)&amp;"時",))</f>
        <v/>
      </c>
      <c r="B22" s="241" t="str">
        <f>IF(IF('114篩選'!$N12&lt;&gt;"",'114篩選'!$N$1&amp;CHAR(10)&amp;'114篩選'!$N12&amp;CHAR(10)&amp;VLOOKUP('114篩選'!$N12,'114篩選'!$N$3:$R$58,2,FALSE)&amp;"年"&amp;VLOOKUP('114篩選'!$N12,'114篩選'!$N$3:$R$58,3,FALSE)&amp;"月"&amp;VLOOKUP('114篩選'!$N12,'114篩選'!$N$3:$R$58,4,FALSE)&amp;"日"&amp;VLOOKUP('114篩選'!$N12,'114篩選'!$N$3:$R$58,5,FALSE)&amp;"時",)="","",IF('114篩選'!$N12&lt;&gt;"",'114篩選'!$N$1&amp;CHAR(10)&amp;'114篩選'!$N12&amp;CHAR(10)&amp;VLOOKUP('114篩選'!$N12,'114篩選'!$N$3:$R$58,2,FALSE)&amp;"年"&amp;VLOOKUP('114篩選'!$N12,'114篩選'!$N$3:$R$58,3,FALSE)&amp;"月"&amp;VLOOKUP('114篩選'!$N12,'114篩選'!$N$3:$R$58,4,FALSE)&amp;"日"&amp;VLOOKUP('114篩選'!$N12,'114篩選'!$N$3:$R$58,5,FALSE)&amp;"時",))</f>
        <v/>
      </c>
      <c r="C22" s="241" t="str">
        <f>IF(IF('114篩選'!$N18&lt;&gt;"",'114篩選'!$N$1&amp;CHAR(10)&amp;'114篩選'!$N18&amp;CHAR(10)&amp;VLOOKUP('114篩選'!$N18,'114篩選'!$N$3:$R$58,2,FALSE)&amp;"年"&amp;VLOOKUP('114篩選'!$N18,'114篩選'!$N$3:$R$58,3,FALSE)&amp;"月"&amp;VLOOKUP('114篩選'!$N18,'114篩選'!$N$3:$R$58,4,FALSE)&amp;"日"&amp;VLOOKUP('114篩選'!$N18,'114篩選'!$N$3:$R$58,5,FALSE)&amp;"時",)="","",IF('114篩選'!$N18&lt;&gt;"",'114篩選'!$N$1&amp;CHAR(10)&amp;'114篩選'!$N18&amp;CHAR(10)&amp;VLOOKUP('114篩選'!$N18,'114篩選'!$N$3:$R$58,2,FALSE)&amp;"年"&amp;VLOOKUP('114篩選'!$N18,'114篩選'!$N$3:$R$58,3,FALSE)&amp;"月"&amp;VLOOKUP('114篩選'!$N18,'114篩選'!$N$3:$R$58,4,FALSE)&amp;"日"&amp;VLOOKUP('114篩選'!$N18,'114篩選'!$N$3:$R$58,5,FALSE)&amp;"時",))</f>
        <v/>
      </c>
      <c r="D22" s="22" t="str">
        <f>IF(IF('114篩選'!$N24&lt;&gt;"",'114篩選'!$N$1&amp;CHAR(10)&amp;'114篩選'!$N24&amp;CHAR(10)&amp;VLOOKUP('114篩選'!$N24,'114篩選'!$N$3:$R$58,2,FALSE)&amp;"年"&amp;VLOOKUP('114篩選'!$N24,'114篩選'!$N$3:$R$58,3,FALSE)&amp;"月"&amp;VLOOKUP('114篩選'!$N24,'114篩選'!$N$3:$R$58,4,FALSE)&amp;"日"&amp;VLOOKUP('114篩選'!$N24,'114篩選'!$N$3:$R$58,5,FALSE)&amp;"時",)="","",IF('114篩選'!$N24&lt;&gt;"",'114篩選'!$N$1&amp;CHAR(10)&amp;'114篩選'!$N24&amp;CHAR(10)&amp;VLOOKUP('114篩選'!$N24,'114篩選'!$N$3:$R$58,2,FALSE)&amp;"年"&amp;VLOOKUP('114篩選'!$N24,'114篩選'!$N$3:$R$58,3,FALSE)&amp;"月"&amp;VLOOKUP('114篩選'!$N24,'114篩選'!$N$3:$R$58,4,FALSE)&amp;"日"&amp;VLOOKUP('114篩選'!$N24,'114篩選'!$N$3:$R$58,5,FALSE)&amp;"時",))</f>
        <v/>
      </c>
      <c r="E22" s="241" t="str">
        <f>IF(IF('114篩選'!$N30&lt;&gt;"",'114篩選'!$N$1&amp;CHAR(10)&amp;'114篩選'!$N30&amp;CHAR(10)&amp;VLOOKUP('114篩選'!$N30,'114篩選'!$N$3:$R$58,2,FALSE)&amp;"年"&amp;VLOOKUP('114篩選'!$N30,'114篩選'!$N$3:$R$58,3,FALSE)&amp;"月"&amp;VLOOKUP('114篩選'!$N30,'114篩選'!$N$3:$R$58,4,FALSE)&amp;"日"&amp;VLOOKUP('114篩選'!$N30,'114篩選'!$N$3:$R$58,5,FALSE)&amp;"時",)="","",IF('114篩選'!$N30&lt;&gt;"",'114篩選'!$N$1&amp;CHAR(10)&amp;'114篩選'!$N30&amp;CHAR(10)&amp;VLOOKUP('114篩選'!$N30,'114篩選'!$N$3:$R$58,2,FALSE)&amp;"年"&amp;VLOOKUP('114篩選'!$N30,'114篩選'!$N$3:$R$58,3,FALSE)&amp;"月"&amp;VLOOKUP('114篩選'!$N30,'114篩選'!$N$3:$R$58,4,FALSE)&amp;"日"&amp;VLOOKUP('114篩選'!$N30,'114篩選'!$N$3:$R$58,5,FALSE)&amp;"時",))</f>
        <v/>
      </c>
      <c r="F22" s="241" t="str">
        <f>IF(IF('114篩選'!$N36&lt;&gt;"",'114篩選'!$N$1&amp;CHAR(10)&amp;'114篩選'!$N36&amp;CHAR(10)&amp;VLOOKUP('114篩選'!$N36,'114篩選'!$N$3:$R$58,2,FALSE)&amp;"年"&amp;VLOOKUP('114篩選'!$N36,'114篩選'!$N$3:$R$58,3,FALSE)&amp;"月"&amp;VLOOKUP('114篩選'!$N36,'114篩選'!$N$3:$R$58,4,FALSE)&amp;"日"&amp;VLOOKUP('114篩選'!$N36,'114篩選'!$N$3:$R$58,5,FALSE)&amp;"時",)="","",IF('114篩選'!$N36&lt;&gt;"",'114篩選'!$N$1&amp;CHAR(10)&amp;'114篩選'!$N36&amp;CHAR(10)&amp;VLOOKUP('114篩選'!$N36,'114篩選'!$N$3:$R$58,2,FALSE)&amp;"年"&amp;VLOOKUP('114篩選'!$N36,'114篩選'!$N$3:$R$58,3,FALSE)&amp;"月"&amp;VLOOKUP('114篩選'!$N36,'114篩選'!$N$3:$R$58,4,FALSE)&amp;"日"&amp;VLOOKUP('114篩選'!$N36,'114篩選'!$N$3:$R$58,5,FALSE)&amp;"時",))</f>
        <v/>
      </c>
    </row>
    <row r="23" spans="1:6" ht="80.45" customHeight="1" x14ac:dyDescent="0.25">
      <c r="A23" s="234" t="str">
        <f>IF(IF('114篩選'!$N7&lt;&gt;"",'114篩選'!$N$1&amp;CHAR(10)&amp;'114篩選'!$N7&amp;CHAR(10)&amp;VLOOKUP('114篩選'!$N7,'114篩選'!$N$3:$R$58,2,FALSE)&amp;"年"&amp;VLOOKUP('114篩選'!$N7,'114篩選'!$N$3:$R$58,3,FALSE)&amp;"月"&amp;VLOOKUP('114篩選'!$N7,'114篩選'!$N$3:$R$58,4,FALSE)&amp;"日"&amp;VLOOKUP('114篩選'!$N7,'114篩選'!$N$3:$R$58,5,FALSE)&amp;"時",)="","",IF('114篩選'!$N7&lt;&gt;"",'114篩選'!$N$1&amp;CHAR(10)&amp;'114篩選'!$N7&amp;CHAR(10)&amp;VLOOKUP('114篩選'!$N7,'114篩選'!$N$3:$R$58,2,FALSE)&amp;"年"&amp;VLOOKUP('114篩選'!$N7,'114篩選'!$N$3:$R$58,3,FALSE)&amp;"月"&amp;VLOOKUP('114篩選'!$N7,'114篩選'!$N$3:$R$58,4,FALSE)&amp;"日"&amp;VLOOKUP('114篩選'!$N7,'114篩選'!$N$3:$R$58,5,FALSE)&amp;"時",))</f>
        <v/>
      </c>
      <c r="B23" s="241" t="str">
        <f>IF(IF('114篩選'!$N13&lt;&gt;"",'114篩選'!$N$1&amp;CHAR(10)&amp;'114篩選'!$N13&amp;CHAR(10)&amp;VLOOKUP('114篩選'!$N13,'114篩選'!$N$3:$R$58,2,FALSE)&amp;"年"&amp;VLOOKUP('114篩選'!$N13,'114篩選'!$N$3:$R$58,3,FALSE)&amp;"月"&amp;VLOOKUP('114篩選'!$N13,'114篩選'!$N$3:$R$58,4,FALSE)&amp;"日"&amp;VLOOKUP('114篩選'!$N13,'114篩選'!$N$3:$R$58,5,FALSE)&amp;"時",)="","",IF('114篩選'!$N13&lt;&gt;"",'114篩選'!$N$1&amp;CHAR(10)&amp;'114篩選'!$N13&amp;CHAR(10)&amp;VLOOKUP('114篩選'!$N13,'114篩選'!$N$3:$R$58,2,FALSE)&amp;"年"&amp;VLOOKUP('114篩選'!$N13,'114篩選'!$N$3:$R$58,3,FALSE)&amp;"月"&amp;VLOOKUP('114篩選'!$N13,'114篩選'!$N$3:$R$58,4,FALSE)&amp;"日"&amp;VLOOKUP('114篩選'!$N13,'114篩選'!$N$3:$R$58,5,FALSE)&amp;"時",))</f>
        <v/>
      </c>
      <c r="C23" s="241" t="str">
        <f>IF(IF('114篩選'!$N19&lt;&gt;"",'114篩選'!$N$1&amp;CHAR(10)&amp;'114篩選'!$N19&amp;CHAR(10)&amp;VLOOKUP('114篩選'!$N19,'114篩選'!$N$3:$R$58,2,FALSE)&amp;"年"&amp;VLOOKUP('114篩選'!$N19,'114篩選'!$N$3:$R$58,3,FALSE)&amp;"月"&amp;VLOOKUP('114篩選'!$N19,'114篩選'!$N$3:$R$58,4,FALSE)&amp;"日"&amp;VLOOKUP('114篩選'!$N19,'114篩選'!$N$3:$R$58,5,FALSE)&amp;"時",)="","",IF('114篩選'!$N19&lt;&gt;"",'114篩選'!$N$1&amp;CHAR(10)&amp;'114篩選'!$N19&amp;CHAR(10)&amp;VLOOKUP('114篩選'!$N19,'114篩選'!$N$3:$R$58,2,FALSE)&amp;"年"&amp;VLOOKUP('114篩選'!$N19,'114篩選'!$N$3:$R$58,3,FALSE)&amp;"月"&amp;VLOOKUP('114篩選'!$N19,'114篩選'!$N$3:$R$58,4,FALSE)&amp;"日"&amp;VLOOKUP('114篩選'!$N19,'114篩選'!$N$3:$R$58,5,FALSE)&amp;"時",))</f>
        <v/>
      </c>
      <c r="D23" s="22" t="str">
        <f>IF(IF('114篩選'!$N25&lt;&gt;"",'114篩選'!$N$1&amp;CHAR(10)&amp;'114篩選'!$N25&amp;CHAR(10)&amp;VLOOKUP('114篩選'!$N25,'114篩選'!$N$3:$R$58,2,FALSE)&amp;"年"&amp;VLOOKUP('114篩選'!$N25,'114篩選'!$N$3:$R$58,3,FALSE)&amp;"月"&amp;VLOOKUP('114篩選'!$N25,'114篩選'!$N$3:$R$58,4,FALSE)&amp;"日"&amp;VLOOKUP('114篩選'!$N25,'114篩選'!$N$3:$R$58,5,FALSE)&amp;"時",)="","",IF('114篩選'!$N25&lt;&gt;"",'114篩選'!$N$1&amp;CHAR(10)&amp;'114篩選'!$N25&amp;CHAR(10)&amp;VLOOKUP('114篩選'!$N25,'114篩選'!$N$3:$R$58,2,FALSE)&amp;"年"&amp;VLOOKUP('114篩選'!$N25,'114篩選'!$N$3:$R$58,3,FALSE)&amp;"月"&amp;VLOOKUP('114篩選'!$N25,'114篩選'!$N$3:$R$58,4,FALSE)&amp;"日"&amp;VLOOKUP('114篩選'!$N25,'114篩選'!$N$3:$R$58,5,FALSE)&amp;"時",))</f>
        <v/>
      </c>
      <c r="E23" s="241" t="str">
        <f>IF(IF('114篩選'!$N31&lt;&gt;"",'114篩選'!$N$1&amp;CHAR(10)&amp;'114篩選'!$N31&amp;CHAR(10)&amp;VLOOKUP('114篩選'!$N31,'114篩選'!$N$3:$R$58,2,FALSE)&amp;"年"&amp;VLOOKUP('114篩選'!$N31,'114篩選'!$N$3:$R$58,3,FALSE)&amp;"月"&amp;VLOOKUP('114篩選'!$N31,'114篩選'!$N$3:$R$58,4,FALSE)&amp;"日"&amp;VLOOKUP('114篩選'!$N31,'114篩選'!$N$3:$R$58,5,FALSE)&amp;"時",)="","",IF('114篩選'!$N31&lt;&gt;"",'114篩選'!$N$1&amp;CHAR(10)&amp;'114篩選'!$N31&amp;CHAR(10)&amp;VLOOKUP('114篩選'!$N31,'114篩選'!$N$3:$R$58,2,FALSE)&amp;"年"&amp;VLOOKUP('114篩選'!$N31,'114篩選'!$N$3:$R$58,3,FALSE)&amp;"月"&amp;VLOOKUP('114篩選'!$N31,'114篩選'!$N$3:$R$58,4,FALSE)&amp;"日"&amp;VLOOKUP('114篩選'!$N31,'114篩選'!$N$3:$R$58,5,FALSE)&amp;"時",))</f>
        <v/>
      </c>
      <c r="F23" s="241" t="str">
        <f>IF(IF('114篩選'!$N37&lt;&gt;"",'114篩選'!$N$1&amp;CHAR(10)&amp;'114篩選'!$N37&amp;CHAR(10)&amp;VLOOKUP('114篩選'!$N37,'114篩選'!$N$3:$R$58,2,FALSE)&amp;"年"&amp;VLOOKUP('114篩選'!$N37,'114篩選'!$N$3:$R$58,3,FALSE)&amp;"月"&amp;VLOOKUP('114篩選'!$N37,'114篩選'!$N$3:$R$58,4,FALSE)&amp;"日"&amp;VLOOKUP('114篩選'!$N37,'114篩選'!$N$3:$R$58,5,FALSE)&amp;"時",)="","",IF('114篩選'!$N37&lt;&gt;"",'114篩選'!$N$1&amp;CHAR(10)&amp;'114篩選'!$N37&amp;CHAR(10)&amp;VLOOKUP('114篩選'!$N37,'114篩選'!$N$3:$R$58,2,FALSE)&amp;"年"&amp;VLOOKUP('114篩選'!$N37,'114篩選'!$N$3:$R$58,3,FALSE)&amp;"月"&amp;VLOOKUP('114篩選'!$N37,'114篩選'!$N$3:$R$58,4,FALSE)&amp;"日"&amp;VLOOKUP('114篩選'!$N37,'114篩選'!$N$3:$R$58,5,FALSE)&amp;"時",))</f>
        <v/>
      </c>
    </row>
    <row r="24" spans="1:6" ht="80.45" customHeight="1" x14ac:dyDescent="0.25">
      <c r="A24" s="234" t="str">
        <f>IF(IF('114篩選'!$N8&lt;&gt;"",'114篩選'!$N$1&amp;CHAR(10)&amp;'114篩選'!$N8&amp;CHAR(10)&amp;VLOOKUP('114篩選'!$N8,'114篩選'!$N$3:$R$58,2,FALSE)&amp;"年"&amp;VLOOKUP('114篩選'!$N8,'114篩選'!$N$3:$R$58,3,FALSE)&amp;"月"&amp;VLOOKUP('114篩選'!$N8,'114篩選'!$N$3:$R$58,4,FALSE)&amp;"日"&amp;VLOOKUP('114篩選'!$N8,'114篩選'!$N$3:$R$58,5,FALSE)&amp;"時",)="","",IF('114篩選'!$N8&lt;&gt;"",'114篩選'!$N$1&amp;CHAR(10)&amp;'114篩選'!$N8&amp;CHAR(10)&amp;VLOOKUP('114篩選'!$N8,'114篩選'!$N$3:$R$58,2,FALSE)&amp;"年"&amp;VLOOKUP('114篩選'!$N8,'114篩選'!$N$3:$R$58,3,FALSE)&amp;"月"&amp;VLOOKUP('114篩選'!$N8,'114篩選'!$N$3:$R$58,4,FALSE)&amp;"日"&amp;VLOOKUP('114篩選'!$N8,'114篩選'!$N$3:$R$58,5,FALSE)&amp;"時",))</f>
        <v/>
      </c>
      <c r="B24" s="241" t="str">
        <f>IF(IF('114篩選'!$N14&lt;&gt;"",'114篩選'!$N$1&amp;CHAR(10)&amp;'114篩選'!$N14&amp;CHAR(10)&amp;VLOOKUP('114篩選'!$N14,'114篩選'!$N$3:$R$58,2,FALSE)&amp;"年"&amp;VLOOKUP('114篩選'!$N14,'114篩選'!$N$3:$R$58,3,FALSE)&amp;"月"&amp;VLOOKUP('114篩選'!$N14,'114篩選'!$N$3:$R$58,4,FALSE)&amp;"日"&amp;VLOOKUP('114篩選'!$N14,'114篩選'!$N$3:$R$58,5,FALSE)&amp;"時",)="","",IF('114篩選'!$N14&lt;&gt;"",'114篩選'!$N$1&amp;CHAR(10)&amp;'114篩選'!$N14&amp;CHAR(10)&amp;VLOOKUP('114篩選'!$N14,'114篩選'!$N$3:$R$58,2,FALSE)&amp;"年"&amp;VLOOKUP('114篩選'!$N14,'114篩選'!$N$3:$R$58,3,FALSE)&amp;"月"&amp;VLOOKUP('114篩選'!$N14,'114篩選'!$N$3:$R$58,4,FALSE)&amp;"日"&amp;VLOOKUP('114篩選'!$N14,'114篩選'!$N$3:$R$58,5,FALSE)&amp;"時",))</f>
        <v/>
      </c>
      <c r="C24" s="241" t="str">
        <f>IF(IF('114篩選'!$N20&lt;&gt;"",'114篩選'!$N$1&amp;CHAR(10)&amp;'114篩選'!$N20&amp;CHAR(10)&amp;VLOOKUP('114篩選'!$N20,'114篩選'!$N$3:$R$58,2,FALSE)&amp;"年"&amp;VLOOKUP('114篩選'!$N20,'114篩選'!$N$3:$R$58,3,FALSE)&amp;"月"&amp;VLOOKUP('114篩選'!$N20,'114篩選'!$N$3:$R$58,4,FALSE)&amp;"日"&amp;VLOOKUP('114篩選'!$N20,'114篩選'!$N$3:$R$58,5,FALSE)&amp;"時",)="","",IF('114篩選'!$N20&lt;&gt;"",'114篩選'!$N$1&amp;CHAR(10)&amp;'114篩選'!$N20&amp;CHAR(10)&amp;VLOOKUP('114篩選'!$N20,'114篩選'!$N$3:$R$58,2,FALSE)&amp;"年"&amp;VLOOKUP('114篩選'!$N20,'114篩選'!$N$3:$R$58,3,FALSE)&amp;"月"&amp;VLOOKUP('114篩選'!$N20,'114篩選'!$N$3:$R$58,4,FALSE)&amp;"日"&amp;VLOOKUP('114篩選'!$N20,'114篩選'!$N$3:$R$58,5,FALSE)&amp;"時",))</f>
        <v/>
      </c>
      <c r="D24" s="22" t="str">
        <f>IF(IF('114篩選'!$N26&lt;&gt;"",'114篩選'!$N$1&amp;CHAR(10)&amp;'114篩選'!$N26&amp;CHAR(10)&amp;VLOOKUP('114篩選'!$N26,'114篩選'!$N$3:$R$58,2,FALSE)&amp;"年"&amp;VLOOKUP('114篩選'!$N26,'114篩選'!$N$3:$R$58,3,FALSE)&amp;"月"&amp;VLOOKUP('114篩選'!$N26,'114篩選'!$N$3:$R$58,4,FALSE)&amp;"日"&amp;VLOOKUP('114篩選'!$N26,'114篩選'!$N$3:$R$58,5,FALSE)&amp;"時",)="","",IF('114篩選'!$N26&lt;&gt;"",'114篩選'!$N$1&amp;CHAR(10)&amp;'114篩選'!$N26&amp;CHAR(10)&amp;VLOOKUP('114篩選'!$N26,'114篩選'!$N$3:$R$58,2,FALSE)&amp;"年"&amp;VLOOKUP('114篩選'!$N26,'114篩選'!$N$3:$R$58,3,FALSE)&amp;"月"&amp;VLOOKUP('114篩選'!$N26,'114篩選'!$N$3:$R$58,4,FALSE)&amp;"日"&amp;VLOOKUP('114篩選'!$N26,'114篩選'!$N$3:$R$58,5,FALSE)&amp;"時",))</f>
        <v/>
      </c>
      <c r="E24" s="241" t="str">
        <f>IF(IF('114篩選'!$N32&lt;&gt;"",'114篩選'!$N$1&amp;CHAR(10)&amp;'114篩選'!$N32&amp;CHAR(10)&amp;VLOOKUP('114篩選'!$N32,'114篩選'!$N$3:$R$58,2,FALSE)&amp;"年"&amp;VLOOKUP('114篩選'!$N32,'114篩選'!$N$3:$R$58,3,FALSE)&amp;"月"&amp;VLOOKUP('114篩選'!$N32,'114篩選'!$N$3:$R$58,4,FALSE)&amp;"日"&amp;VLOOKUP('114篩選'!$N32,'114篩選'!$N$3:$R$58,5,FALSE)&amp;"時",)="","",IF('114篩選'!$N32&lt;&gt;"",'114篩選'!$N$1&amp;CHAR(10)&amp;'114篩選'!$N32&amp;CHAR(10)&amp;VLOOKUP('114篩選'!$N32,'114篩選'!$N$3:$R$58,2,FALSE)&amp;"年"&amp;VLOOKUP('114篩選'!$N32,'114篩選'!$N$3:$R$58,3,FALSE)&amp;"月"&amp;VLOOKUP('114篩選'!$N32,'114篩選'!$N$3:$R$58,4,FALSE)&amp;"日"&amp;VLOOKUP('114篩選'!$N32,'114篩選'!$N$3:$R$58,5,FALSE)&amp;"時",))</f>
        <v/>
      </c>
      <c r="F24" s="241" t="str">
        <f>IF(IF('114篩選'!$N38&lt;&gt;"",'114篩選'!$N$1&amp;CHAR(10)&amp;'114篩選'!$N38&amp;CHAR(10)&amp;VLOOKUP('114篩選'!$N38,'114篩選'!$N$3:$R$58,2,FALSE)&amp;"年"&amp;VLOOKUP('114篩選'!$N38,'114篩選'!$N$3:$R$58,3,FALSE)&amp;"月"&amp;VLOOKUP('114篩選'!$N38,'114篩選'!$N$3:$R$58,4,FALSE)&amp;"日"&amp;VLOOKUP('114篩選'!$N38,'114篩選'!$N$3:$R$58,5,FALSE)&amp;"時",)="","",IF('114篩選'!$N38&lt;&gt;"",'114篩選'!$N$1&amp;CHAR(10)&amp;'114篩選'!$N38&amp;CHAR(10)&amp;VLOOKUP('114篩選'!$N38,'114篩選'!$N$3:$R$58,2,FALSE)&amp;"年"&amp;VLOOKUP('114篩選'!$N38,'114篩選'!$N$3:$R$58,3,FALSE)&amp;"月"&amp;VLOOKUP('114篩選'!$N38,'114篩選'!$N$3:$R$58,4,FALSE)&amp;"日"&amp;VLOOKUP('114篩選'!$N38,'114篩選'!$N$3:$R$58,5,FALSE)&amp;"時",))</f>
        <v/>
      </c>
    </row>
    <row r="25" spans="1:6" ht="80.45" customHeight="1" x14ac:dyDescent="0.25">
      <c r="A25" s="293"/>
      <c r="B25" s="293"/>
      <c r="C25" s="293"/>
      <c r="D25" s="293"/>
      <c r="E25" s="293"/>
      <c r="F25" s="293"/>
    </row>
    <row r="26" spans="1:6" ht="80.45" customHeight="1" x14ac:dyDescent="0.25">
      <c r="A26" s="293"/>
      <c r="B26" s="293"/>
      <c r="C26" s="293"/>
      <c r="D26" s="293"/>
      <c r="E26" s="293"/>
      <c r="F26" s="293"/>
    </row>
    <row r="27" spans="1:6" ht="80.45" customHeight="1" x14ac:dyDescent="0.25">
      <c r="A27" s="293"/>
      <c r="B27" s="293"/>
      <c r="C27" s="293"/>
      <c r="D27" s="293"/>
      <c r="E27" s="293"/>
      <c r="F27" s="293"/>
    </row>
    <row r="28" spans="1:6" ht="80.45" customHeight="1" x14ac:dyDescent="0.25">
      <c r="A28" s="293"/>
      <c r="B28" s="293"/>
      <c r="C28" s="293"/>
      <c r="D28" s="293"/>
      <c r="E28" s="293"/>
      <c r="F28" s="293"/>
    </row>
    <row r="29" spans="1:6" ht="80.45" customHeight="1" x14ac:dyDescent="0.25">
      <c r="A29" s="294"/>
      <c r="B29" s="294"/>
      <c r="C29" s="294"/>
      <c r="D29" s="294"/>
      <c r="E29" s="294"/>
      <c r="F29" s="294"/>
    </row>
    <row r="30" spans="1:6" ht="80.45" customHeight="1" x14ac:dyDescent="0.25">
      <c r="A30" s="294"/>
      <c r="B30" s="294"/>
      <c r="C30" s="294"/>
      <c r="D30" s="294"/>
      <c r="E30" s="294"/>
      <c r="F30" s="294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X100"/>
  <sheetViews>
    <sheetView topLeftCell="G1" workbookViewId="0">
      <selection activeCell="T3" sqref="T3"/>
    </sheetView>
  </sheetViews>
  <sheetFormatPr defaultRowHeight="16.5" x14ac:dyDescent="0.25"/>
  <cols>
    <col min="2" max="2" width="9.5" style="30" bestFit="1" customWidth="1"/>
    <col min="3" max="24" width="9" style="30"/>
  </cols>
  <sheetData>
    <row r="1" spans="1:24" x14ac:dyDescent="0.25">
      <c r="B1" s="30" t="s">
        <v>1022</v>
      </c>
      <c r="H1" s="30" t="s">
        <v>1023</v>
      </c>
      <c r="N1" s="30" t="s">
        <v>1024</v>
      </c>
      <c r="T1" s="30" t="s">
        <v>1025</v>
      </c>
    </row>
    <row r="3" spans="1:24" x14ac:dyDescent="0.25">
      <c r="A3">
        <f>IF(B3&lt;&gt;"",1,"")</f>
        <v>1</v>
      </c>
      <c r="B3" s="30" t="str">
        <f t="array" ref="B3">IFERROR(INDEX('113年1月15日'!$B$9:$N$113,SMALL(IF('113年1月15日'!$C$9:$C$113&gt;200,ROW($1:$104),"X"),ROW('113年1月15日'!C1)),1),"")</f>
        <v>夏美玲</v>
      </c>
      <c r="C3" s="30">
        <f>IFERROR(VLOOKUP($B3,'113年1月15日'!$B$9:$N$113,9,FALSE),"")</f>
        <v>53</v>
      </c>
      <c r="D3" s="30">
        <f>IFERROR(VLOOKUP($B3,'113年1月15日'!$B$9:$N$113,10,FALSE),"")</f>
        <v>8</v>
      </c>
      <c r="E3" s="30">
        <f>IFERROR(VLOOKUP($B3,'113年1月15日'!$B$9:$N$113,11,FALSE),"")</f>
        <v>16</v>
      </c>
      <c r="F3" s="30" t="str">
        <f>IFERROR(VLOOKUP($B3,'113年1月15日'!$B$9:$N$113,12,FALSE),"")</f>
        <v>酉</v>
      </c>
      <c r="G3" s="30">
        <f>IF(H3&lt;&gt;"",1,"")</f>
        <v>1</v>
      </c>
      <c r="H3" s="30" t="str">
        <f t="array" ref="H3">IFERROR(INDEX('113年1月15日'!$B$9:$N$113,SMALL(IF('113年1月15日'!$D$9:$D$113&gt;200,ROW($1:$104),"X"),ROW('113年1月15日'!C1)),1),"")</f>
        <v>陳硯農</v>
      </c>
      <c r="I3" s="30">
        <f>IFERROR(VLOOKUP($H3,'113年1月15日'!$B$9:$N$113,9,FALSE),"")</f>
        <v>73</v>
      </c>
      <c r="J3" s="30">
        <f>IFERROR(VLOOKUP($H3,'113年1月15日'!$B$9:$N$113,10,FALSE),"")</f>
        <v>11</v>
      </c>
      <c r="K3" s="30">
        <f>IFERROR(VLOOKUP($H3,'113年1月15日'!$B$9:$N$113,11,FALSE),"")</f>
        <v>29</v>
      </c>
      <c r="L3" s="30" t="str">
        <f>IFERROR(VLOOKUP($H3,'113年1月15日'!$B$9:$N$113,12,FALSE),"")</f>
        <v>亥</v>
      </c>
      <c r="M3" s="30">
        <f>IF(N3&lt;&gt;"",1,"")</f>
        <v>1</v>
      </c>
      <c r="N3" s="30" t="str">
        <f t="array" ref="N3">IFERROR(INDEX('113年1月15日'!$B$9:$N$113,SMALL(IF('113年1月15日'!$E$9:$E$113&gt;200,ROW($1:$104),"X"),ROW('113年1月15日'!C1)),1),"")</f>
        <v>黃慶昌</v>
      </c>
      <c r="O3" s="30">
        <f>IFERROR(VLOOKUP($N3,'113年1月15日'!$B$9:$N$113,9,FALSE),"")</f>
        <v>38</v>
      </c>
      <c r="P3" s="30">
        <f>IFERROR(VLOOKUP($N3,'113年1月15日'!$B$9:$N$113,10,FALSE),"")</f>
        <v>11</v>
      </c>
      <c r="Q3" s="30">
        <f>IFERROR(VLOOKUP($N3,'113年1月15日'!$B$9:$N$113,11,FALSE),"")</f>
        <v>1</v>
      </c>
      <c r="R3" s="30" t="str">
        <f>IFERROR(VLOOKUP($N3,'113年1月15日'!$B$9:$N$113,12,FALSE),"")</f>
        <v>午</v>
      </c>
      <c r="S3" s="30">
        <f>IF(T3&lt;&gt;"",1,"")</f>
        <v>1</v>
      </c>
      <c r="T3" s="30" t="str">
        <f t="array" ref="T3">IFERROR(INDEX('113年1月15日'!$B$9:$N$113,SMALL(IF('113年1月15日'!$F$9:$F$113&gt;200,ROW($1:$104),"X"),ROW('113年1月15日'!C1)),1),"")</f>
        <v>劉健清</v>
      </c>
      <c r="U3" s="30">
        <f>IFERROR(VLOOKUP($T3,'113年1月15日'!$B$9:$N$113,9,FALSE),"")</f>
        <v>41</v>
      </c>
      <c r="V3" s="30" t="str">
        <f>IFERROR(VLOOKUP($T3,'113年1月15日'!$B$9:$N$113,10,FALSE),"")</f>
        <v>潤5</v>
      </c>
      <c r="W3" s="30">
        <f>IFERROR(VLOOKUP($T3,'113年1月15日'!$B$9:$N$113,11,FALSE),"")</f>
        <v>19</v>
      </c>
      <c r="X3" s="30" t="str">
        <f>IFERROR(VLOOKUP($T3,'113年1月15日'!$B$9:$N$113,12,FALSE),"")</f>
        <v>吉</v>
      </c>
    </row>
    <row r="4" spans="1:24" x14ac:dyDescent="0.25">
      <c r="A4">
        <f>IF($B4&lt;&gt;"",$A3+1,"")</f>
        <v>2</v>
      </c>
      <c r="B4" s="30" t="str">
        <f t="array" ref="B4">IFERROR(INDEX('113年1月15日'!$B$9:$N$113,SMALL(IF('113年1月15日'!$C$9:$C$113&gt;200,ROW($1:$104),"X"),ROW('113年1月15日'!C2)),1),"")</f>
        <v>吳文燕</v>
      </c>
      <c r="C4" s="30">
        <f>IFERROR(VLOOKUP($B4,'113年1月15日'!$B$9:$N$113,9,FALSE),"")</f>
        <v>53</v>
      </c>
      <c r="D4" s="30">
        <f>IFERROR(VLOOKUP($B4,'113年1月15日'!$B$9:$N$113,10,FALSE),"")</f>
        <v>2</v>
      </c>
      <c r="E4" s="30">
        <f>IFERROR(VLOOKUP($B4,'113年1月15日'!$B$9:$N$113,11,FALSE),"")</f>
        <v>9</v>
      </c>
      <c r="F4" s="30" t="str">
        <f>IFERROR(VLOOKUP($B4,'113年1月15日'!$B$9:$N$113,12,FALSE),"")</f>
        <v>巳</v>
      </c>
      <c r="G4" s="30">
        <f>IF($H4&lt;&gt;"",$G3+1,"")</f>
        <v>2</v>
      </c>
      <c r="H4" s="30" t="str">
        <f t="array" ref="H4">IFERROR(INDEX('113年1月15日'!$B$9:$N$113,SMALL(IF('113年1月15日'!$D$9:$D$113&gt;200,ROW($1:$104),"X"),ROW('113年1月15日'!C2)),1),"")</f>
        <v>羅仕竣</v>
      </c>
      <c r="I4" s="30">
        <f>IFERROR(VLOOKUP($H4,'113年1月15日'!$B$9:$N$113,9,FALSE),"")</f>
        <v>76</v>
      </c>
      <c r="J4" s="30">
        <f>IFERROR(VLOOKUP($H4,'113年1月15日'!$B$9:$N$113,10,FALSE),"")</f>
        <v>11</v>
      </c>
      <c r="K4" s="30">
        <f>IFERROR(VLOOKUP($H4,'113年1月15日'!$B$9:$N$113,11,FALSE),"")</f>
        <v>26</v>
      </c>
      <c r="L4" s="30" t="str">
        <f>IFERROR(VLOOKUP($H4,'113年1月15日'!$B$9:$N$113,12,FALSE),"")</f>
        <v>吉</v>
      </c>
      <c r="M4" s="30">
        <f>IF($N4&lt;&gt;"",$M3+1,"")</f>
        <v>2</v>
      </c>
      <c r="N4" s="30" t="str">
        <f t="array" ref="N4">IFERROR(INDEX('113年1月15日'!$B$9:$N$113,SMALL(IF('113年1月15日'!$E$9:$E$113&gt;200,ROW($1:$104),"X"),ROW('113年1月15日'!C2)),1),"")</f>
        <v>陳志傑</v>
      </c>
      <c r="O4" s="30">
        <f>IFERROR(VLOOKUP($N4,'113年1月15日'!$B$9:$N$113,9,FALSE),"")</f>
        <v>62</v>
      </c>
      <c r="P4" s="30">
        <f>IFERROR(VLOOKUP($N4,'113年1月15日'!$B$9:$N$113,10,FALSE),"")</f>
        <v>2</v>
      </c>
      <c r="Q4" s="30">
        <f>IFERROR(VLOOKUP($N4,'113年1月15日'!$B$9:$N$113,11,FALSE),"")</f>
        <v>2</v>
      </c>
      <c r="R4" s="30" t="str">
        <f>IFERROR(VLOOKUP($N4,'113年1月15日'!$B$9:$N$113,12,FALSE),"")</f>
        <v>酉</v>
      </c>
      <c r="S4" s="30">
        <f>IF($T4&lt;&gt;"",$S3+1,"")</f>
        <v>2</v>
      </c>
      <c r="T4" s="30" t="str">
        <f t="array" ref="T4">IFERROR(INDEX('113年1月15日'!$B$9:$N$113,SMALL(IF('113年1月15日'!$F$9:$F$113&gt;200,ROW($1:$104),"X"),ROW('113年1月15日'!C2)),1),"")</f>
        <v>陳信輝</v>
      </c>
      <c r="U4" s="30">
        <f>IFERROR(VLOOKUP($T4,'113年1月15日'!$B$9:$N$113,9,FALSE),"")</f>
        <v>54</v>
      </c>
      <c r="V4" s="30">
        <f>IFERROR(VLOOKUP($T4,'113年1月15日'!$B$9:$N$113,10,FALSE),"")</f>
        <v>7</v>
      </c>
      <c r="W4" s="30">
        <f>IFERROR(VLOOKUP($T4,'113年1月15日'!$B$9:$N$113,11,FALSE),"")</f>
        <v>5</v>
      </c>
      <c r="X4" s="30" t="str">
        <f>IFERROR(VLOOKUP($T4,'113年1月15日'!$B$9:$N$113,12,FALSE),"")</f>
        <v>巳</v>
      </c>
    </row>
    <row r="5" spans="1:24" x14ac:dyDescent="0.25">
      <c r="A5">
        <f t="shared" ref="A5:A68" si="0">IF($B5&lt;&gt;"",$A4+1,"")</f>
        <v>3</v>
      </c>
      <c r="B5" s="30" t="str">
        <f t="array" ref="B5">IFERROR(INDEX('113年1月15日'!$B$9:$N$113,SMALL(IF('113年1月15日'!$C$9:$C$113&gt;200,ROW($1:$104),"X"),ROW('113年1月15日'!C3)),1),"")</f>
        <v>李仁煌</v>
      </c>
      <c r="C5" s="30">
        <f>IFERROR(VLOOKUP($B5,'113年1月15日'!$B$9:$N$113,9,FALSE),"")</f>
        <v>71</v>
      </c>
      <c r="D5" s="30">
        <f>IFERROR(VLOOKUP($B5,'113年1月15日'!$B$9:$N$113,10,FALSE),"")</f>
        <v>3</v>
      </c>
      <c r="E5" s="30">
        <f>IFERROR(VLOOKUP($B5,'113年1月15日'!$B$9:$N$113,11,FALSE),"")</f>
        <v>2</v>
      </c>
      <c r="F5" s="30" t="str">
        <f>IFERROR(VLOOKUP($B5,'113年1月15日'!$B$9:$N$113,12,FALSE),"")</f>
        <v>吉</v>
      </c>
      <c r="G5" s="30">
        <f t="shared" ref="G5:G68" si="1">IF($H5&lt;&gt;"",$G4+1,"")</f>
        <v>3</v>
      </c>
      <c r="H5" s="30" t="str">
        <f t="array" ref="H5">IFERROR(INDEX('113年1月15日'!$B$9:$N$113,SMALL(IF('113年1月15日'!$D$9:$D$113&gt;200,ROW($1:$104),"X"),ROW('113年1月15日'!C3)),1),"")</f>
        <v>李金本</v>
      </c>
      <c r="I5" s="30">
        <f>IFERROR(VLOOKUP($H5,'113年1月15日'!$B$9:$N$113,9,FALSE),"")</f>
        <v>39</v>
      </c>
      <c r="J5" s="30">
        <f>IFERROR(VLOOKUP($H5,'113年1月15日'!$B$9:$N$113,10,FALSE),"")</f>
        <v>7</v>
      </c>
      <c r="K5" s="30">
        <f>IFERROR(VLOOKUP($H5,'113年1月15日'!$B$9:$N$113,11,FALSE),"")</f>
        <v>4</v>
      </c>
      <c r="L5" s="30" t="str">
        <f>IFERROR(VLOOKUP($H5,'113年1月15日'!$B$9:$N$113,12,FALSE),"")</f>
        <v>丑</v>
      </c>
      <c r="M5" s="30">
        <f t="shared" ref="M5:M68" si="2">IF($N5&lt;&gt;"",$M4+1,"")</f>
        <v>3</v>
      </c>
      <c r="N5" s="30" t="str">
        <f t="array" ref="N5">IFERROR(INDEX('113年1月15日'!$B$9:$N$113,SMALL(IF('113年1月15日'!$E$9:$E$113&gt;200,ROW($1:$104),"X"),ROW('113年1月15日'!C3)),1),"")</f>
        <v>呂佩臻</v>
      </c>
      <c r="O5" s="30">
        <f>IFERROR(VLOOKUP($N5,'113年1月15日'!$B$9:$N$113,9,FALSE),"")</f>
        <v>50</v>
      </c>
      <c r="P5" s="30">
        <f>IFERROR(VLOOKUP($N5,'113年1月15日'!$B$9:$N$113,10,FALSE),"")</f>
        <v>7</v>
      </c>
      <c r="Q5" s="30">
        <f>IFERROR(VLOOKUP($N5,'113年1月15日'!$B$9:$N$113,11,FALSE),"")</f>
        <v>3</v>
      </c>
      <c r="R5" s="30" t="str">
        <f>IFERROR(VLOOKUP($N5,'113年1月15日'!$B$9:$N$113,12,FALSE),"")</f>
        <v>戊</v>
      </c>
      <c r="S5" s="30">
        <f t="shared" ref="S5:S68" si="3">IF($T5&lt;&gt;"",$S4+1,"")</f>
        <v>3</v>
      </c>
      <c r="T5" s="30" t="str">
        <f t="array" ref="T5">IFERROR(INDEX('113年1月15日'!$B$9:$N$113,SMALL(IF('113年1月15日'!$F$9:$F$113&gt;200,ROW($1:$104),"X"),ROW('113年1月15日'!C3)),1),"")</f>
        <v>李美敏</v>
      </c>
      <c r="U5" s="30">
        <f>IFERROR(VLOOKUP($T5,'113年1月15日'!$B$9:$N$113,9,FALSE),"")</f>
        <v>56</v>
      </c>
      <c r="V5" s="30">
        <f>IFERROR(VLOOKUP($T5,'113年1月15日'!$B$9:$N$113,10,FALSE),"")</f>
        <v>8</v>
      </c>
      <c r="W5" s="30">
        <f>IFERROR(VLOOKUP($T5,'113年1月15日'!$B$9:$N$113,11,FALSE),"")</f>
        <v>5</v>
      </c>
      <c r="X5" s="30" t="str">
        <f>IFERROR(VLOOKUP($T5,'113年1月15日'!$B$9:$N$113,12,FALSE),"")</f>
        <v>申</v>
      </c>
    </row>
    <row r="6" spans="1:24" x14ac:dyDescent="0.25">
      <c r="A6">
        <f t="shared" si="0"/>
        <v>4</v>
      </c>
      <c r="B6" s="30" t="str">
        <f t="array" ref="B6">IFERROR(INDEX('113年1月15日'!$B$9:$N$113,SMALL(IF('113年1月15日'!$C$9:$C$113&gt;200,ROW($1:$104),"X"),ROW('113年1月15日'!C4)),1),"")</f>
        <v>劉健清</v>
      </c>
      <c r="C6" s="30">
        <f>IFERROR(VLOOKUP($B6,'113年1月15日'!$B$9:$N$113,9,FALSE),"")</f>
        <v>41</v>
      </c>
      <c r="D6" s="30" t="str">
        <f>IFERROR(VLOOKUP($B6,'113年1月15日'!$B$9:$N$113,10,FALSE),"")</f>
        <v>潤5</v>
      </c>
      <c r="E6" s="30">
        <f>IFERROR(VLOOKUP($B6,'113年1月15日'!$B$9:$N$113,11,FALSE),"")</f>
        <v>19</v>
      </c>
      <c r="F6" s="30" t="str">
        <f>IFERROR(VLOOKUP($B6,'113年1月15日'!$B$9:$N$113,12,FALSE),"")</f>
        <v>吉</v>
      </c>
      <c r="G6" s="30">
        <f t="shared" si="1"/>
        <v>4</v>
      </c>
      <c r="H6" s="30" t="str">
        <f t="array" ref="H6">IFERROR(INDEX('113年1月15日'!$B$9:$N$113,SMALL(IF('113年1月15日'!$D$9:$D$113&gt;200,ROW($1:$104),"X"),ROW('113年1月15日'!C4)),1),"")</f>
        <v>劉健清</v>
      </c>
      <c r="I6" s="30">
        <f>IFERROR(VLOOKUP($H6,'113年1月15日'!$B$9:$N$113,9,FALSE),"")</f>
        <v>41</v>
      </c>
      <c r="J6" s="30" t="str">
        <f>IFERROR(VLOOKUP($H6,'113年1月15日'!$B$9:$N$113,10,FALSE),"")</f>
        <v>潤5</v>
      </c>
      <c r="K6" s="30">
        <f>IFERROR(VLOOKUP($H6,'113年1月15日'!$B$9:$N$113,11,FALSE),"")</f>
        <v>19</v>
      </c>
      <c r="L6" s="30" t="str">
        <f>IFERROR(VLOOKUP($H6,'113年1月15日'!$B$9:$N$113,12,FALSE),"")</f>
        <v>吉</v>
      </c>
      <c r="M6" s="30">
        <f t="shared" si="2"/>
        <v>4</v>
      </c>
      <c r="N6" s="30" t="str">
        <f t="array" ref="N6">IFERROR(INDEX('113年1月15日'!$B$9:$N$113,SMALL(IF('113年1月15日'!$E$9:$E$113&gt;200,ROW($1:$104),"X"),ROW('113年1月15日'!C4)),1),"")</f>
        <v>李彥霖</v>
      </c>
      <c r="O6" s="30">
        <f>IFERROR(VLOOKUP($N6,'113年1月15日'!$B$9:$N$113,9,FALSE),"")</f>
        <v>70</v>
      </c>
      <c r="P6" s="30">
        <f>IFERROR(VLOOKUP($N6,'113年1月15日'!$B$9:$N$113,10,FALSE),"")</f>
        <v>12</v>
      </c>
      <c r="Q6" s="30">
        <f>IFERROR(VLOOKUP($N6,'113年1月15日'!$B$9:$N$113,11,FALSE),"")</f>
        <v>17</v>
      </c>
      <c r="R6" s="30" t="str">
        <f>IFERROR(VLOOKUP($N6,'113年1月15日'!$B$9:$N$113,12,FALSE),"")</f>
        <v>丑</v>
      </c>
      <c r="S6" s="30">
        <f t="shared" si="3"/>
        <v>4</v>
      </c>
      <c r="T6" s="30" t="str">
        <f t="array" ref="T6">IFERROR(INDEX('113年1月15日'!$B$9:$N$113,SMALL(IF('113年1月15日'!$F$9:$F$113&gt;200,ROW($1:$104),"X"),ROW('113年1月15日'!C4)),1),"")</f>
        <v>呂佩臻</v>
      </c>
      <c r="U6" s="30">
        <f>IFERROR(VLOOKUP($T6,'113年1月15日'!$B$9:$N$113,9,FALSE),"")</f>
        <v>50</v>
      </c>
      <c r="V6" s="30">
        <f>IFERROR(VLOOKUP($T6,'113年1月15日'!$B$9:$N$113,10,FALSE),"")</f>
        <v>7</v>
      </c>
      <c r="W6" s="30">
        <f>IFERROR(VLOOKUP($T6,'113年1月15日'!$B$9:$N$113,11,FALSE),"")</f>
        <v>3</v>
      </c>
      <c r="X6" s="30" t="str">
        <f>IFERROR(VLOOKUP($T6,'113年1月15日'!$B$9:$N$113,12,FALSE),"")</f>
        <v>戊</v>
      </c>
    </row>
    <row r="7" spans="1:24" x14ac:dyDescent="0.25">
      <c r="A7">
        <f t="shared" si="0"/>
        <v>5</v>
      </c>
      <c r="B7" s="30" t="str">
        <f t="array" ref="B7">IFERROR(INDEX('113年1月15日'!$B$9:$N$113,SMALL(IF('113年1月15日'!$C$9:$C$113&gt;200,ROW($1:$104),"X"),ROW('113年1月15日'!C5)),1),"")</f>
        <v>楊建雄</v>
      </c>
      <c r="C7" s="30">
        <f>IFERROR(VLOOKUP($B7,'113年1月15日'!$B$9:$N$113,9,FALSE),"")</f>
        <v>47</v>
      </c>
      <c r="D7" s="30">
        <f>IFERROR(VLOOKUP($B7,'113年1月15日'!$B$9:$N$113,10,FALSE),"")</f>
        <v>5</v>
      </c>
      <c r="E7" s="30">
        <f>IFERROR(VLOOKUP($B7,'113年1月15日'!$B$9:$N$113,11,FALSE),"")</f>
        <v>9</v>
      </c>
      <c r="F7" s="30" t="str">
        <f>IFERROR(VLOOKUP($B7,'113年1月15日'!$B$9:$N$113,12,FALSE),"")</f>
        <v>吉</v>
      </c>
      <c r="G7" s="30">
        <f t="shared" si="1"/>
        <v>5</v>
      </c>
      <c r="H7" s="30" t="str">
        <f t="array" ref="H7">IFERROR(INDEX('113年1月15日'!$B$9:$N$113,SMALL(IF('113年1月15日'!$D$9:$D$113&gt;200,ROW($1:$104),"X"),ROW('113年1月15日'!C5)),1),"")</f>
        <v>呂武雄</v>
      </c>
      <c r="I7" s="30">
        <f>IFERROR(VLOOKUP($H7,'113年1月15日'!$B$9:$N$113,9,FALSE),"")</f>
        <v>31</v>
      </c>
      <c r="J7" s="30">
        <f>IFERROR(VLOOKUP($H7,'113年1月15日'!$B$9:$N$113,10,FALSE),"")</f>
        <v>7</v>
      </c>
      <c r="K7" s="30">
        <f>IFERROR(VLOOKUP($H7,'113年1月15日'!$B$9:$N$113,11,FALSE),"")</f>
        <v>2</v>
      </c>
      <c r="L7" s="30" t="str">
        <f>IFERROR(VLOOKUP($H7,'113年1月15日'!$B$9:$N$113,12,FALSE),"")</f>
        <v>吉</v>
      </c>
      <c r="M7" s="30">
        <f t="shared" si="2"/>
        <v>5</v>
      </c>
      <c r="N7" s="30" t="str">
        <f t="array" ref="N7">IFERROR(INDEX('113年1月15日'!$B$9:$N$113,SMALL(IF('113年1月15日'!$E$9:$E$113&gt;200,ROW($1:$104),"X"),ROW('113年1月15日'!C5)),1),"")</f>
        <v>劉羿廷</v>
      </c>
      <c r="O7" s="30">
        <f>IFERROR(VLOOKUP($N7,'113年1月15日'!$B$9:$N$113,9,FALSE),"")</f>
        <v>41</v>
      </c>
      <c r="P7" s="30">
        <f>IFERROR(VLOOKUP($N7,'113年1月15日'!$B$9:$N$113,10,FALSE),"")</f>
        <v>11</v>
      </c>
      <c r="Q7" s="30">
        <f>IFERROR(VLOOKUP($N7,'113年1月15日'!$B$9:$N$113,11,FALSE),"")</f>
        <v>12</v>
      </c>
      <c r="R7" s="30" t="str">
        <f>IFERROR(VLOOKUP($N7,'113年1月15日'!$B$9:$N$113,12,FALSE),"")</f>
        <v>吉</v>
      </c>
      <c r="S7" s="30">
        <f t="shared" si="3"/>
        <v>5</v>
      </c>
      <c r="T7" s="30" t="str">
        <f t="array" ref="T7">IFERROR(INDEX('113年1月15日'!$B$9:$N$113,SMALL(IF('113年1月15日'!$F$9:$F$113&gt;200,ROW($1:$104),"X"),ROW('113年1月15日'!C5)),1),"")</f>
        <v>呂夏牡丹</v>
      </c>
      <c r="U7" s="30">
        <f>IFERROR(VLOOKUP($T7,'113年1月15日'!$B$9:$N$113,9,FALSE),"")</f>
        <v>20</v>
      </c>
      <c r="V7" s="30">
        <f>IFERROR(VLOOKUP($T7,'113年1月15日'!$B$9:$N$113,10,FALSE),"")</f>
        <v>5</v>
      </c>
      <c r="W7" s="30">
        <f>IFERROR(VLOOKUP($T7,'113年1月15日'!$B$9:$N$113,11,FALSE),"")</f>
        <v>18</v>
      </c>
      <c r="X7" s="30" t="str">
        <f>IFERROR(VLOOKUP($T7,'113年1月15日'!$B$9:$N$113,12,FALSE),"")</f>
        <v>吉</v>
      </c>
    </row>
    <row r="8" spans="1:24" x14ac:dyDescent="0.25">
      <c r="A8">
        <f t="shared" si="0"/>
        <v>6</v>
      </c>
      <c r="B8" s="30" t="str">
        <f t="array" ref="B8">IFERROR(INDEX('113年1月15日'!$B$9:$N$113,SMALL(IF('113年1月15日'!$C$9:$C$113&gt;200,ROW($1:$104),"X"),ROW('113年1月15日'!C6)),1),"")</f>
        <v>陳香君</v>
      </c>
      <c r="C8" s="30">
        <f>IFERROR(VLOOKUP($B8,'113年1月15日'!$B$9:$N$113,9,FALSE),"")</f>
        <v>59</v>
      </c>
      <c r="D8" s="30">
        <f>IFERROR(VLOOKUP($B8,'113年1月15日'!$B$9:$N$113,10,FALSE),"")</f>
        <v>2</v>
      </c>
      <c r="E8" s="30">
        <f>IFERROR(VLOOKUP($B8,'113年1月15日'!$B$9:$N$113,11,FALSE),"")</f>
        <v>7</v>
      </c>
      <c r="F8" s="30" t="str">
        <f>IFERROR(VLOOKUP($B8,'113年1月15日'!$B$9:$N$113,12,FALSE),"")</f>
        <v>吉</v>
      </c>
      <c r="G8" s="30">
        <f t="shared" si="1"/>
        <v>6</v>
      </c>
      <c r="H8" s="30" t="str">
        <f t="array" ref="H8">IFERROR(INDEX('113年1月15日'!$B$9:$N$113,SMALL(IF('113年1月15日'!$D$9:$D$113&gt;200,ROW($1:$104),"X"),ROW('113年1月15日'!C6)),1),"")</f>
        <v>呂鐘匏</v>
      </c>
      <c r="I8" s="30">
        <f>IFERROR(VLOOKUP($H8,'113年1月15日'!$B$9:$N$113,9,FALSE),"")</f>
        <v>36</v>
      </c>
      <c r="J8" s="30">
        <f>IFERROR(VLOOKUP($H8,'113年1月15日'!$B$9:$N$113,10,FALSE),"")</f>
        <v>4</v>
      </c>
      <c r="K8" s="30">
        <f>IFERROR(VLOOKUP($H8,'113年1月15日'!$B$9:$N$113,11,FALSE),"")</f>
        <v>5</v>
      </c>
      <c r="L8" s="30" t="str">
        <f>IFERROR(VLOOKUP($H8,'113年1月15日'!$B$9:$N$113,12,FALSE),"")</f>
        <v>吉</v>
      </c>
      <c r="M8" s="30">
        <f t="shared" si="2"/>
        <v>6</v>
      </c>
      <c r="N8" s="30" t="str">
        <f t="array" ref="N8">IFERROR(INDEX('113年1月15日'!$B$9:$N$113,SMALL(IF('113年1月15日'!$E$9:$E$113&gt;200,ROW($1:$104),"X"),ROW('113年1月15日'!C6)),1),"")</f>
        <v>陳寶雄</v>
      </c>
      <c r="O8" s="30">
        <f>IFERROR(VLOOKUP($N8,'113年1月15日'!$B$9:$N$113,9,FALSE),"")</f>
        <v>55</v>
      </c>
      <c r="P8" s="30" t="str">
        <f>IFERROR(VLOOKUP($N8,'113年1月15日'!$B$9:$N$113,10,FALSE),"")</f>
        <v>潤3</v>
      </c>
      <c r="Q8" s="30">
        <f>IFERROR(VLOOKUP($N8,'113年1月15日'!$B$9:$N$113,11,FALSE),"")</f>
        <v>28</v>
      </c>
      <c r="R8" s="30" t="str">
        <f>IFERROR(VLOOKUP($N8,'113年1月15日'!$B$9:$N$113,12,FALSE),"")</f>
        <v>辰</v>
      </c>
      <c r="S8" s="30">
        <f t="shared" si="3"/>
        <v>6</v>
      </c>
      <c r="T8" s="30" t="str">
        <f t="array" ref="T8">IFERROR(INDEX('113年1月15日'!$B$9:$N$113,SMALL(IF('113年1月15日'!$F$9:$F$113&gt;200,ROW($1:$104),"X"),ROW('113年1月15日'!C6)),1),"")</f>
        <v>黃綵純</v>
      </c>
      <c r="U8" s="30">
        <f>IFERROR(VLOOKUP($T8,'113年1月15日'!$B$9:$N$113,9,FALSE),"")</f>
        <v>43</v>
      </c>
      <c r="V8" s="30">
        <f>IFERROR(VLOOKUP($T8,'113年1月15日'!$B$9:$N$113,10,FALSE),"")</f>
        <v>12</v>
      </c>
      <c r="W8" s="30">
        <f>IFERROR(VLOOKUP($T8,'113年1月15日'!$B$9:$N$113,11,FALSE),"")</f>
        <v>20</v>
      </c>
      <c r="X8" s="30" t="str">
        <f>IFERROR(VLOOKUP($T8,'113年1月15日'!$B$9:$N$113,12,FALSE),"")</f>
        <v>辰</v>
      </c>
    </row>
    <row r="9" spans="1:24" x14ac:dyDescent="0.25">
      <c r="A9">
        <f t="shared" si="0"/>
        <v>7</v>
      </c>
      <c r="B9" s="30" t="str">
        <f t="array" ref="B9">IFERROR(INDEX('113年1月15日'!$B$9:$N$113,SMALL(IF('113年1月15日'!$C$9:$C$113&gt;200,ROW($1:$104),"X"),ROW('113年1月15日'!C7)),1),"")</f>
        <v>莊芷寧</v>
      </c>
      <c r="C9" s="30">
        <f>IFERROR(VLOOKUP($B9,'113年1月15日'!$B$9:$N$113,9,FALSE),"")</f>
        <v>87</v>
      </c>
      <c r="D9" s="30" t="str">
        <f>IFERROR(VLOOKUP($B9,'113年1月15日'!$B$9:$N$113,10,FALSE),"")</f>
        <v>潤5</v>
      </c>
      <c r="E9" s="30">
        <f>IFERROR(VLOOKUP($B9,'113年1月15日'!$B$9:$N$113,11,FALSE),"")</f>
        <v>7</v>
      </c>
      <c r="F9" s="30" t="str">
        <f>IFERROR(VLOOKUP($B9,'113年1月15日'!$B$9:$N$113,12,FALSE),"")</f>
        <v>丑</v>
      </c>
      <c r="G9" s="30">
        <f t="shared" si="1"/>
        <v>7</v>
      </c>
      <c r="H9" s="30" t="str">
        <f t="array" ref="H9">IFERROR(INDEX('113年1月15日'!$B$9:$N$113,SMALL(IF('113年1月15日'!$D$9:$D$113&gt;200,ROW($1:$104),"X"),ROW('113年1月15日'!C7)),1),"")</f>
        <v>呂美呤</v>
      </c>
      <c r="I9" s="30">
        <f>IFERROR(VLOOKUP($H9,'113年1月15日'!$B$9:$N$113,9,FALSE),"")</f>
        <v>54</v>
      </c>
      <c r="J9" s="30">
        <f>IFERROR(VLOOKUP($H9,'113年1月15日'!$B$9:$N$113,10,FALSE),"")</f>
        <v>7</v>
      </c>
      <c r="K9" s="30">
        <f>IFERROR(VLOOKUP($H9,'113年1月15日'!$B$9:$N$113,11,FALSE),"")</f>
        <v>13</v>
      </c>
      <c r="L9" s="30" t="str">
        <f>IFERROR(VLOOKUP($H9,'113年1月15日'!$B$9:$N$113,12,FALSE),"")</f>
        <v>卯</v>
      </c>
      <c r="M9" s="30">
        <f t="shared" si="2"/>
        <v>7</v>
      </c>
      <c r="N9" s="30" t="str">
        <f t="array" ref="N9">IFERROR(INDEX('113年1月15日'!$B$9:$N$113,SMALL(IF('113年1月15日'!$E$9:$E$113&gt;200,ROW($1:$104),"X"),ROW('113年1月15日'!C7)),1),"")</f>
        <v>陳偉玲</v>
      </c>
      <c r="O9" s="30">
        <f>IFERROR(VLOOKUP($N9,'113年1月15日'!$B$9:$N$113,9,FALSE),"")</f>
        <v>85</v>
      </c>
      <c r="P9" s="30">
        <f>IFERROR(VLOOKUP($N9,'113年1月15日'!$B$9:$N$113,10,FALSE),"")</f>
        <v>1</v>
      </c>
      <c r="Q9" s="30">
        <f>IFERROR(VLOOKUP($N9,'113年1月15日'!$B$9:$N$113,11,FALSE),"")</f>
        <v>3</v>
      </c>
      <c r="R9" s="30" t="str">
        <f>IFERROR(VLOOKUP($N9,'113年1月15日'!$B$9:$N$113,12,FALSE),"")</f>
        <v>亥</v>
      </c>
      <c r="S9" s="30">
        <f t="shared" si="3"/>
        <v>7</v>
      </c>
      <c r="T9" s="30" t="str">
        <f t="array" ref="T9">IFERROR(INDEX('113年1月15日'!$B$9:$N$113,SMALL(IF('113年1月15日'!$F$9:$F$113&gt;200,ROW($1:$104),"X"),ROW('113年1月15日'!C7)),1),"")</f>
        <v>王雅薇</v>
      </c>
      <c r="U9" s="30">
        <f>IFERROR(VLOOKUP($T9,'113年1月15日'!$B$9:$N$113,9,FALSE),"")</f>
        <v>73</v>
      </c>
      <c r="V9" s="30">
        <f>IFERROR(VLOOKUP($T9,'113年1月15日'!$B$9:$N$113,10,FALSE),"")</f>
        <v>6</v>
      </c>
      <c r="W9" s="30">
        <f>IFERROR(VLOOKUP($T9,'113年1月15日'!$B$9:$N$113,11,FALSE),"")</f>
        <v>7</v>
      </c>
      <c r="X9" s="30" t="str">
        <f>IFERROR(VLOOKUP($T9,'113年1月15日'!$B$9:$N$113,12,FALSE),"")</f>
        <v>酉</v>
      </c>
    </row>
    <row r="10" spans="1:24" x14ac:dyDescent="0.25">
      <c r="A10">
        <f t="shared" si="0"/>
        <v>8</v>
      </c>
      <c r="B10" s="30" t="str">
        <f t="array" ref="B10">IFERROR(INDEX('113年1月15日'!$B$9:$N$113,SMALL(IF('113年1月15日'!$C$9:$C$113&gt;200,ROW($1:$104),"X"),ROW('113年1月15日'!C8)),1),"")</f>
        <v>莊仁傑</v>
      </c>
      <c r="C10" s="30">
        <f>IFERROR(VLOOKUP($B10,'113年1月15日'!$B$9:$N$113,9,FALSE),"")</f>
        <v>88</v>
      </c>
      <c r="D10" s="30">
        <f>IFERROR(VLOOKUP($B10,'113年1月15日'!$B$9:$N$113,10,FALSE),"")</f>
        <v>5</v>
      </c>
      <c r="E10" s="30">
        <f>IFERROR(VLOOKUP($B10,'113年1月15日'!$B$9:$N$113,11,FALSE),"")</f>
        <v>19</v>
      </c>
      <c r="F10" s="30" t="str">
        <f>IFERROR(VLOOKUP($B10,'113年1月15日'!$B$9:$N$113,12,FALSE),"")</f>
        <v>亥</v>
      </c>
      <c r="G10" s="30">
        <f t="shared" si="1"/>
        <v>8</v>
      </c>
      <c r="H10" s="30" t="str">
        <f t="array" ref="H10">IFERROR(INDEX('113年1月15日'!$B$9:$N$113,SMALL(IF('113年1月15日'!$D$9:$D$113&gt;200,ROW($1:$104),"X"),ROW('113年1月15日'!C8)),1),"")</f>
        <v>楊秀貞</v>
      </c>
      <c r="I10" s="30">
        <f>IFERROR(VLOOKUP($H10,'113年1月15日'!$B$9:$N$113,9,FALSE),"")</f>
        <v>54</v>
      </c>
      <c r="J10" s="30">
        <f>IFERROR(VLOOKUP($H10,'113年1月15日'!$B$9:$N$113,10,FALSE),"")</f>
        <v>10</v>
      </c>
      <c r="K10" s="30">
        <f>IFERROR(VLOOKUP($H10,'113年1月15日'!$B$9:$N$113,11,FALSE),"")</f>
        <v>20</v>
      </c>
      <c r="L10" s="30" t="str">
        <f>IFERROR(VLOOKUP($H10,'113年1月15日'!$B$9:$N$113,12,FALSE),"")</f>
        <v>吉</v>
      </c>
      <c r="M10" s="30">
        <f t="shared" si="2"/>
        <v>8</v>
      </c>
      <c r="N10" s="30" t="str">
        <f t="array" ref="N10">IFERROR(INDEX('113年1月15日'!$B$9:$N$113,SMALL(IF('113年1月15日'!$E$9:$E$113&gt;200,ROW($1:$104),"X"),ROW('113年1月15日'!C8)),1),"")</f>
        <v>周柔君</v>
      </c>
      <c r="O10" s="30">
        <f>IFERROR(VLOOKUP($N10,'113年1月15日'!$B$9:$N$113,9,FALSE),"")</f>
        <v>60</v>
      </c>
      <c r="P10" s="30">
        <f>IFERROR(VLOOKUP($N10,'113年1月15日'!$B$9:$N$113,10,FALSE),"")</f>
        <v>5</v>
      </c>
      <c r="Q10" s="30">
        <f>IFERROR(VLOOKUP($N10,'113年1月15日'!$B$9:$N$113,11,FALSE),"")</f>
        <v>1</v>
      </c>
      <c r="R10" s="30" t="str">
        <f>IFERROR(VLOOKUP($N10,'113年1月15日'!$B$9:$N$113,12,FALSE),"")</f>
        <v>申</v>
      </c>
      <c r="S10" s="30">
        <f t="shared" si="3"/>
        <v>8</v>
      </c>
      <c r="T10" s="30" t="str">
        <f t="array" ref="T10">IFERROR(INDEX('113年1月15日'!$B$9:$N$113,SMALL(IF('113年1月15日'!$F$9:$F$113&gt;200,ROW($1:$104),"X"),ROW('113年1月15日'!C8)),1),"")</f>
        <v>陳曹葉</v>
      </c>
      <c r="U10" s="30">
        <f>IFERROR(VLOOKUP($T10,'113年1月15日'!$B$9:$N$113,9,FALSE),"")</f>
        <v>31</v>
      </c>
      <c r="V10" s="30">
        <f>IFERROR(VLOOKUP($T10,'113年1月15日'!$B$9:$N$113,10,FALSE),"")</f>
        <v>1</v>
      </c>
      <c r="W10" s="30">
        <f>IFERROR(VLOOKUP($T10,'113年1月15日'!$B$9:$N$113,11,FALSE),"")</f>
        <v>4</v>
      </c>
      <c r="X10" s="30" t="str">
        <f>IFERROR(VLOOKUP($T10,'113年1月15日'!$B$9:$N$113,12,FALSE),"")</f>
        <v>寅</v>
      </c>
    </row>
    <row r="11" spans="1:24" x14ac:dyDescent="0.25">
      <c r="A11">
        <f t="shared" si="0"/>
        <v>9</v>
      </c>
      <c r="B11" s="30" t="str">
        <f t="array" ref="B11">IFERROR(INDEX('113年1月15日'!$B$9:$N$113,SMALL(IF('113年1月15日'!$C$9:$C$113&gt;200,ROW($1:$104),"X"),ROW('113年1月15日'!C9)),1),"")</f>
        <v>陳浚福</v>
      </c>
      <c r="C11" s="30">
        <f>IFERROR(VLOOKUP($B11,'113年1月15日'!$B$9:$N$113,9,FALSE),"")</f>
        <v>38</v>
      </c>
      <c r="D11" s="30">
        <f>IFERROR(VLOOKUP($B11,'113年1月15日'!$B$9:$N$113,10,FALSE),"")</f>
        <v>6</v>
      </c>
      <c r="E11" s="30">
        <f>IFERROR(VLOOKUP($B11,'113年1月15日'!$B$9:$N$113,11,FALSE),"")</f>
        <v>2</v>
      </c>
      <c r="F11" s="30" t="str">
        <f>IFERROR(VLOOKUP($B11,'113年1月15日'!$B$9:$N$113,12,FALSE),"")</f>
        <v>午</v>
      </c>
      <c r="G11" s="30">
        <f t="shared" si="1"/>
        <v>9</v>
      </c>
      <c r="H11" s="30" t="str">
        <f t="array" ref="H11">IFERROR(INDEX('113年1月15日'!$B$9:$N$113,SMALL(IF('113年1月15日'!$D$9:$D$113&gt;200,ROW($1:$104),"X"),ROW('113年1月15日'!C9)),1),"")</f>
        <v>楊胡春</v>
      </c>
      <c r="I11" s="30">
        <f>IFERROR(VLOOKUP($H11,'113年1月15日'!$B$9:$N$113,9,FALSE),"")</f>
        <v>16</v>
      </c>
      <c r="J11" s="30">
        <f>IFERROR(VLOOKUP($H11,'113年1月15日'!$B$9:$N$113,10,FALSE),"")</f>
        <v>6</v>
      </c>
      <c r="K11" s="30">
        <f>IFERROR(VLOOKUP($H11,'113年1月15日'!$B$9:$N$113,11,FALSE),"")</f>
        <v>7</v>
      </c>
      <c r="L11" s="30" t="str">
        <f>IFERROR(VLOOKUP($H11,'113年1月15日'!$B$9:$N$113,12,FALSE),"")</f>
        <v>吉</v>
      </c>
      <c r="M11" s="30" t="str">
        <f t="shared" si="2"/>
        <v/>
      </c>
      <c r="N11" s="30" t="str">
        <f t="array" ref="N11">IFERROR(INDEX('113年1月15日'!$B$9:$N$113,SMALL(IF('113年1月15日'!$E$9:$E$113&gt;200,ROW($1:$104),"X"),ROW('113年1月15日'!C9)),1),"")</f>
        <v/>
      </c>
      <c r="O11" s="30" t="str">
        <f>IFERROR(VLOOKUP($N11,'113年1月15日'!$B$9:$N$113,9,FALSE),"")</f>
        <v/>
      </c>
      <c r="P11" s="30" t="str">
        <f>IFERROR(VLOOKUP($N11,'113年1月15日'!$B$9:$N$113,10,FALSE),"")</f>
        <v/>
      </c>
      <c r="Q11" s="30" t="str">
        <f>IFERROR(VLOOKUP($N11,'113年1月15日'!$B$9:$N$113,11,FALSE),"")</f>
        <v/>
      </c>
      <c r="R11" s="30" t="str">
        <f>IFERROR(VLOOKUP($N11,'113年1月15日'!$B$9:$N$113,12,FALSE),"")</f>
        <v/>
      </c>
      <c r="S11" s="30">
        <f t="shared" si="3"/>
        <v>9</v>
      </c>
      <c r="T11" s="30" t="str">
        <f t="array" ref="T11">IFERROR(INDEX('113年1月15日'!$B$9:$N$113,SMALL(IF('113年1月15日'!$F$9:$F$113&gt;200,ROW($1:$104),"X"),ROW('113年1月15日'!C9)),1),"")</f>
        <v>王思傅</v>
      </c>
      <c r="U11" s="30">
        <f>IFERROR(VLOOKUP($T11,'113年1月15日'!$B$9:$N$113,9,FALSE),"")</f>
        <v>53</v>
      </c>
      <c r="V11" s="30">
        <f>IFERROR(VLOOKUP($T11,'113年1月15日'!$B$9:$N$113,10,FALSE),"")</f>
        <v>2</v>
      </c>
      <c r="W11" s="30">
        <f>IFERROR(VLOOKUP($T11,'113年1月15日'!$B$9:$N$113,11,FALSE),"")</f>
        <v>9</v>
      </c>
      <c r="X11" s="30" t="str">
        <f>IFERROR(VLOOKUP($T11,'113年1月15日'!$B$9:$N$113,12,FALSE),"")</f>
        <v>寅</v>
      </c>
    </row>
    <row r="12" spans="1:24" x14ac:dyDescent="0.25">
      <c r="A12">
        <f t="shared" si="0"/>
        <v>10</v>
      </c>
      <c r="B12" s="30" t="str">
        <f t="array" ref="B12">IFERROR(INDEX('113年1月15日'!$B$9:$N$113,SMALL(IF('113年1月15日'!$C$9:$C$113&gt;200,ROW($1:$104),"X"),ROW('113年1月15日'!C10)),1),"")</f>
        <v>陳荐騏</v>
      </c>
      <c r="C12" s="30">
        <f>IFERROR(VLOOKUP($B12,'113年1月15日'!$B$9:$N$113,9,FALSE),"")</f>
        <v>59</v>
      </c>
      <c r="D12" s="30">
        <f>IFERROR(VLOOKUP($B12,'113年1月15日'!$B$9:$N$113,10,FALSE),"")</f>
        <v>2</v>
      </c>
      <c r="E12" s="30">
        <f>IFERROR(VLOOKUP($B12,'113年1月15日'!$B$9:$N$113,11,FALSE),"")</f>
        <v>29</v>
      </c>
      <c r="F12" s="30" t="str">
        <f>IFERROR(VLOOKUP($B12,'113年1月15日'!$B$9:$N$113,12,FALSE),"")</f>
        <v>亥</v>
      </c>
      <c r="G12" s="30">
        <f t="shared" si="1"/>
        <v>10</v>
      </c>
      <c r="H12" s="30" t="str">
        <f t="array" ref="H12">IFERROR(INDEX('113年1月15日'!$B$9:$N$113,SMALL(IF('113年1月15日'!$D$9:$D$113&gt;200,ROW($1:$104),"X"),ROW('113年1月15日'!C10)),1),"")</f>
        <v>黃慶昌</v>
      </c>
      <c r="I12" s="30">
        <f>IFERROR(VLOOKUP($H12,'113年1月15日'!$B$9:$N$113,9,FALSE),"")</f>
        <v>38</v>
      </c>
      <c r="J12" s="30">
        <f>IFERROR(VLOOKUP($H12,'113年1月15日'!$B$9:$N$113,10,FALSE),"")</f>
        <v>11</v>
      </c>
      <c r="K12" s="30">
        <f>IFERROR(VLOOKUP($H12,'113年1月15日'!$B$9:$N$113,11,FALSE),"")</f>
        <v>1</v>
      </c>
      <c r="L12" s="30" t="str">
        <f>IFERROR(VLOOKUP($H12,'113年1月15日'!$B$9:$N$113,12,FALSE),"")</f>
        <v>午</v>
      </c>
      <c r="M12" s="30" t="str">
        <f t="shared" si="2"/>
        <v/>
      </c>
      <c r="N12" s="30" t="str">
        <f t="array" ref="N12">IFERROR(INDEX('113年1月15日'!$B$9:$N$113,SMALL(IF('113年1月15日'!$E$9:$E$113&gt;200,ROW($1:$104),"X"),ROW('113年1月15日'!C10)),1),"")</f>
        <v/>
      </c>
      <c r="O12" s="30" t="str">
        <f>IFERROR(VLOOKUP($N12,'113年1月15日'!$B$9:$N$113,9,FALSE),"")</f>
        <v/>
      </c>
      <c r="P12" s="30" t="str">
        <f>IFERROR(VLOOKUP($N12,'113年1月15日'!$B$9:$N$113,10,FALSE),"")</f>
        <v/>
      </c>
      <c r="Q12" s="30" t="str">
        <f>IFERROR(VLOOKUP($N12,'113年1月15日'!$B$9:$N$113,11,FALSE),"")</f>
        <v/>
      </c>
      <c r="R12" s="30" t="str">
        <f>IFERROR(VLOOKUP($N12,'113年1月15日'!$B$9:$N$113,12,FALSE),"")</f>
        <v/>
      </c>
      <c r="S12" s="30">
        <f t="shared" si="3"/>
        <v>10</v>
      </c>
      <c r="T12" s="30" t="str">
        <f t="array" ref="T12">IFERROR(INDEX('113年1月15日'!$B$9:$N$113,SMALL(IF('113年1月15日'!$F$9:$F$113&gt;200,ROW($1:$104),"X"),ROW('113年1月15日'!C10)),1),"")</f>
        <v>楊呂却</v>
      </c>
      <c r="U12" s="30">
        <f>IFERROR(VLOOKUP($T12,'113年1月15日'!$B$9:$N$113,9,FALSE),"")</f>
        <v>43</v>
      </c>
      <c r="V12" s="30">
        <f>IFERROR(VLOOKUP($T12,'113年1月15日'!$B$9:$N$113,10,FALSE),"")</f>
        <v>1</v>
      </c>
      <c r="W12" s="30">
        <f>IFERROR(VLOOKUP($T12,'113年1月15日'!$B$9:$N$113,11,FALSE),"")</f>
        <v>8</v>
      </c>
      <c r="X12" s="30" t="str">
        <f>IFERROR(VLOOKUP($T12,'113年1月15日'!$B$9:$N$113,12,FALSE),"")</f>
        <v>辰</v>
      </c>
    </row>
    <row r="13" spans="1:24" x14ac:dyDescent="0.25">
      <c r="A13">
        <f t="shared" si="0"/>
        <v>11</v>
      </c>
      <c r="B13" s="30" t="str">
        <f t="array" ref="B13">IFERROR(INDEX('113年1月15日'!$B$9:$N$113,SMALL(IF('113年1月15日'!$C$9:$C$113&gt;200,ROW($1:$104),"X"),ROW('113年1月15日'!C11)),1),"")</f>
        <v>劉羿廷</v>
      </c>
      <c r="C13" s="30">
        <f>IFERROR(VLOOKUP($B13,'113年1月15日'!$B$9:$N$113,9,FALSE),"")</f>
        <v>41</v>
      </c>
      <c r="D13" s="30">
        <f>IFERROR(VLOOKUP($B13,'113年1月15日'!$B$9:$N$113,10,FALSE),"")</f>
        <v>11</v>
      </c>
      <c r="E13" s="30">
        <f>IFERROR(VLOOKUP($B13,'113年1月15日'!$B$9:$N$113,11,FALSE),"")</f>
        <v>12</v>
      </c>
      <c r="F13" s="30" t="str">
        <f>IFERROR(VLOOKUP($B13,'113年1月15日'!$B$9:$N$113,12,FALSE),"")</f>
        <v>吉</v>
      </c>
      <c r="G13" s="30">
        <f t="shared" si="1"/>
        <v>11</v>
      </c>
      <c r="H13" s="30" t="str">
        <f t="array" ref="H13">IFERROR(INDEX('113年1月15日'!$B$9:$N$113,SMALL(IF('113年1月15日'!$D$9:$D$113&gt;200,ROW($1:$104),"X"),ROW('113年1月15日'!C11)),1),"")</f>
        <v>陳志傑</v>
      </c>
      <c r="I13" s="30">
        <f>IFERROR(VLOOKUP($H13,'113年1月15日'!$B$9:$N$113,9,FALSE),"")</f>
        <v>62</v>
      </c>
      <c r="J13" s="30">
        <f>IFERROR(VLOOKUP($H13,'113年1月15日'!$B$9:$N$113,10,FALSE),"")</f>
        <v>2</v>
      </c>
      <c r="K13" s="30">
        <f>IFERROR(VLOOKUP($H13,'113年1月15日'!$B$9:$N$113,11,FALSE),"")</f>
        <v>2</v>
      </c>
      <c r="L13" s="30" t="str">
        <f>IFERROR(VLOOKUP($H13,'113年1月15日'!$B$9:$N$113,12,FALSE),"")</f>
        <v>酉</v>
      </c>
      <c r="M13" s="30" t="str">
        <f t="shared" si="2"/>
        <v/>
      </c>
      <c r="N13" s="30" t="str">
        <f t="array" ref="N13">IFERROR(INDEX('113年1月15日'!$B$9:$N$113,SMALL(IF('113年1月15日'!$E$9:$E$113&gt;200,ROW($1:$104),"X"),ROW('113年1月15日'!C11)),1),"")</f>
        <v/>
      </c>
      <c r="O13" s="30" t="str">
        <f>IFERROR(VLOOKUP($N13,'113年1月15日'!$B$9:$N$113,9,FALSE),"")</f>
        <v/>
      </c>
      <c r="P13" s="30" t="str">
        <f>IFERROR(VLOOKUP($N13,'113年1月15日'!$B$9:$N$113,10,FALSE),"")</f>
        <v/>
      </c>
      <c r="Q13" s="30" t="str">
        <f>IFERROR(VLOOKUP($N13,'113年1月15日'!$B$9:$N$113,11,FALSE),"")</f>
        <v/>
      </c>
      <c r="R13" s="30" t="str">
        <f>IFERROR(VLOOKUP($N13,'113年1月15日'!$B$9:$N$113,12,FALSE),"")</f>
        <v/>
      </c>
      <c r="S13" s="30">
        <f t="shared" si="3"/>
        <v>11</v>
      </c>
      <c r="T13" s="30" t="str">
        <f t="array" ref="T13">IFERROR(INDEX('113年1月15日'!$B$9:$N$113,SMALL(IF('113年1月15日'!$F$9:$F$113&gt;200,ROW($1:$104),"X"),ROW('113年1月15日'!C11)),1),"")</f>
        <v>楊皇彬</v>
      </c>
      <c r="U13" s="30">
        <f>IFERROR(VLOOKUP($T13,'113年1月15日'!$B$9:$N$113,9,FALSE),"")</f>
        <v>71</v>
      </c>
      <c r="V13" s="30">
        <f>IFERROR(VLOOKUP($T13,'113年1月15日'!$B$9:$N$113,10,FALSE),"")</f>
        <v>10</v>
      </c>
      <c r="W13" s="30">
        <f>IFERROR(VLOOKUP($T13,'113年1月15日'!$B$9:$N$113,11,FALSE),"")</f>
        <v>25</v>
      </c>
      <c r="X13" s="30" t="str">
        <f>IFERROR(VLOOKUP($T13,'113年1月15日'!$B$9:$N$113,12,FALSE),"")</f>
        <v>未</v>
      </c>
    </row>
    <row r="14" spans="1:24" x14ac:dyDescent="0.25">
      <c r="A14">
        <f t="shared" si="0"/>
        <v>12</v>
      </c>
      <c r="B14" s="30" t="str">
        <f t="array" ref="B14">IFERROR(INDEX('113年1月15日'!$B$9:$N$113,SMALL(IF('113年1月15日'!$C$9:$C$113&gt;200,ROW($1:$104),"X"),ROW('113年1月15日'!C12)),1),"")</f>
        <v>陳偉偉</v>
      </c>
      <c r="C14" s="30">
        <f>IFERROR(VLOOKUP($B14,'113年1月15日'!$B$9:$N$113,9,FALSE),"")</f>
        <v>83</v>
      </c>
      <c r="D14" s="30">
        <f>IFERROR(VLOOKUP($B14,'113年1月15日'!$B$9:$N$113,10,FALSE),"")</f>
        <v>3</v>
      </c>
      <c r="E14" s="30">
        <f>IFERROR(VLOOKUP($B14,'113年1月15日'!$B$9:$N$113,11,FALSE),"")</f>
        <v>9</v>
      </c>
      <c r="F14" s="30" t="str">
        <f>IFERROR(VLOOKUP($B14,'113年1月15日'!$B$9:$N$113,12,FALSE),"")</f>
        <v>申</v>
      </c>
      <c r="G14" s="30">
        <f t="shared" si="1"/>
        <v>12</v>
      </c>
      <c r="H14" s="30" t="str">
        <f t="array" ref="H14">IFERROR(INDEX('113年1月15日'!$B$9:$N$113,SMALL(IF('113年1月15日'!$D$9:$D$113&gt;200,ROW($1:$104),"X"),ROW('113年1月15日'!C12)),1),"")</f>
        <v>陳香君</v>
      </c>
      <c r="I14" s="30">
        <f>IFERROR(VLOOKUP($H14,'113年1月15日'!$B$9:$N$113,9,FALSE),"")</f>
        <v>59</v>
      </c>
      <c r="J14" s="30">
        <f>IFERROR(VLOOKUP($H14,'113年1月15日'!$B$9:$N$113,10,FALSE),"")</f>
        <v>2</v>
      </c>
      <c r="K14" s="30">
        <f>IFERROR(VLOOKUP($H14,'113年1月15日'!$B$9:$N$113,11,FALSE),"")</f>
        <v>7</v>
      </c>
      <c r="L14" s="30" t="str">
        <f>IFERROR(VLOOKUP($H14,'113年1月15日'!$B$9:$N$113,12,FALSE),"")</f>
        <v>吉</v>
      </c>
      <c r="M14" s="30" t="str">
        <f t="shared" si="2"/>
        <v/>
      </c>
      <c r="N14" s="30" t="str">
        <f t="array" ref="N14">IFERROR(INDEX('113年1月15日'!$B$9:$N$113,SMALL(IF('113年1月15日'!$E$9:$E$113&gt;200,ROW($1:$104),"X"),ROW('113年1月15日'!C12)),1),"")</f>
        <v/>
      </c>
      <c r="O14" s="30" t="str">
        <f>IFERROR(VLOOKUP($N14,'113年1月15日'!$B$9:$N$113,9,FALSE),"")</f>
        <v/>
      </c>
      <c r="P14" s="30" t="str">
        <f>IFERROR(VLOOKUP($N14,'113年1月15日'!$B$9:$N$113,10,FALSE),"")</f>
        <v/>
      </c>
      <c r="Q14" s="30" t="str">
        <f>IFERROR(VLOOKUP($N14,'113年1月15日'!$B$9:$N$113,11,FALSE),"")</f>
        <v/>
      </c>
      <c r="R14" s="30" t="str">
        <f>IFERROR(VLOOKUP($N14,'113年1月15日'!$B$9:$N$113,12,FALSE),"")</f>
        <v/>
      </c>
      <c r="S14" s="30">
        <f t="shared" si="3"/>
        <v>12</v>
      </c>
      <c r="T14" s="30" t="str">
        <f t="array" ref="T14">IFERROR(INDEX('113年1月15日'!$B$9:$N$113,SMALL(IF('113年1月15日'!$F$9:$F$113&gt;200,ROW($1:$104),"X"),ROW('113年1月15日'!C12)),1),"")</f>
        <v>楊靜茹</v>
      </c>
      <c r="U14" s="30">
        <f>IFERROR(VLOOKUP($T14,'113年1月15日'!$B$9:$N$113,9,FALSE),"")</f>
        <v>68</v>
      </c>
      <c r="V14" s="30">
        <f>IFERROR(VLOOKUP($T14,'113年1月15日'!$B$9:$N$113,10,FALSE),"")</f>
        <v>6</v>
      </c>
      <c r="W14" s="30">
        <f>IFERROR(VLOOKUP($T14,'113年1月15日'!$B$9:$N$113,11,FALSE),"")</f>
        <v>4</v>
      </c>
      <c r="X14" s="30" t="str">
        <f>IFERROR(VLOOKUP($T14,'113年1月15日'!$B$9:$N$113,12,FALSE),"")</f>
        <v>申</v>
      </c>
    </row>
    <row r="15" spans="1:24" x14ac:dyDescent="0.25">
      <c r="A15">
        <f t="shared" si="0"/>
        <v>13</v>
      </c>
      <c r="B15" s="30" t="str">
        <f t="array" ref="B15">IFERROR(INDEX('113年1月15日'!$B$9:$N$113,SMALL(IF('113年1月15日'!$C$9:$C$113&gt;200,ROW($1:$104),"X"),ROW('113年1月15日'!C13)),1),"")</f>
        <v>王思傅</v>
      </c>
      <c r="C15" s="30">
        <f>IFERROR(VLOOKUP($B15,'113年1月15日'!$B$9:$N$113,9,FALSE),"")</f>
        <v>53</v>
      </c>
      <c r="D15" s="30">
        <f>IFERROR(VLOOKUP($B15,'113年1月15日'!$B$9:$N$113,10,FALSE),"")</f>
        <v>2</v>
      </c>
      <c r="E15" s="30">
        <f>IFERROR(VLOOKUP($B15,'113年1月15日'!$B$9:$N$113,11,FALSE),"")</f>
        <v>9</v>
      </c>
      <c r="F15" s="30" t="str">
        <f>IFERROR(VLOOKUP($B15,'113年1月15日'!$B$9:$N$113,12,FALSE),"")</f>
        <v>寅</v>
      </c>
      <c r="G15" s="30">
        <f t="shared" si="1"/>
        <v>13</v>
      </c>
      <c r="H15" s="30" t="str">
        <f t="array" ref="H15">IFERROR(INDEX('113年1月15日'!$B$9:$N$113,SMALL(IF('113年1月15日'!$D$9:$D$113&gt;200,ROW($1:$104),"X"),ROW('113年1月15日'!C13)),1),"")</f>
        <v>莊芷寧</v>
      </c>
      <c r="I15" s="30">
        <f>IFERROR(VLOOKUP($H15,'113年1月15日'!$B$9:$N$113,9,FALSE),"")</f>
        <v>87</v>
      </c>
      <c r="J15" s="30" t="str">
        <f>IFERROR(VLOOKUP($H15,'113年1月15日'!$B$9:$N$113,10,FALSE),"")</f>
        <v>潤5</v>
      </c>
      <c r="K15" s="30">
        <f>IFERROR(VLOOKUP($H15,'113年1月15日'!$B$9:$N$113,11,FALSE),"")</f>
        <v>7</v>
      </c>
      <c r="L15" s="30" t="str">
        <f>IFERROR(VLOOKUP($H15,'113年1月15日'!$B$9:$N$113,12,FALSE),"")</f>
        <v>丑</v>
      </c>
      <c r="M15" s="30" t="str">
        <f t="shared" si="2"/>
        <v/>
      </c>
      <c r="N15" s="30" t="str">
        <f t="array" ref="N15">IFERROR(INDEX('113年1月15日'!$B$9:$N$113,SMALL(IF('113年1月15日'!$E$9:$E$113&gt;200,ROW($1:$104),"X"),ROW('113年1月15日'!C13)),1),"")</f>
        <v/>
      </c>
      <c r="O15" s="30" t="str">
        <f>IFERROR(VLOOKUP($N15,'113年1月15日'!$B$9:$N$113,9,FALSE),"")</f>
        <v/>
      </c>
      <c r="P15" s="30" t="str">
        <f>IFERROR(VLOOKUP($N15,'113年1月15日'!$B$9:$N$113,10,FALSE),"")</f>
        <v/>
      </c>
      <c r="Q15" s="30" t="str">
        <f>IFERROR(VLOOKUP($N15,'113年1月15日'!$B$9:$N$113,11,FALSE),"")</f>
        <v/>
      </c>
      <c r="R15" s="30" t="str">
        <f>IFERROR(VLOOKUP($N15,'113年1月15日'!$B$9:$N$113,12,FALSE),"")</f>
        <v/>
      </c>
      <c r="S15" s="30">
        <f t="shared" si="3"/>
        <v>13</v>
      </c>
      <c r="T15" s="30" t="str">
        <f t="array" ref="T15">IFERROR(INDEX('113年1月15日'!$B$9:$N$113,SMALL(IF('113年1月15日'!$F$9:$F$113&gt;200,ROW($1:$104),"X"),ROW('113年1月15日'!C13)),1),"")</f>
        <v>江世榮</v>
      </c>
      <c r="U15" s="30">
        <f>IFERROR(VLOOKUP($T15,'113年1月15日'!$B$9:$N$113,9,FALSE),"")</f>
        <v>70</v>
      </c>
      <c r="V15" s="30">
        <f>IFERROR(VLOOKUP($T15,'113年1月15日'!$B$9:$N$113,10,FALSE),"")</f>
        <v>11</v>
      </c>
      <c r="W15" s="30">
        <f>IFERROR(VLOOKUP($T15,'113年1月15日'!$B$9:$N$113,11,FALSE),"")</f>
        <v>7</v>
      </c>
      <c r="X15" s="30" t="str">
        <f>IFERROR(VLOOKUP($T15,'113年1月15日'!$B$9:$N$113,12,FALSE),"")</f>
        <v>午</v>
      </c>
    </row>
    <row r="16" spans="1:24" x14ac:dyDescent="0.25">
      <c r="A16">
        <f t="shared" si="0"/>
        <v>14</v>
      </c>
      <c r="B16" s="30" t="str">
        <f t="array" ref="B16">IFERROR(INDEX('113年1月15日'!$B$9:$N$113,SMALL(IF('113年1月15日'!$C$9:$C$113&gt;200,ROW($1:$104),"X"),ROW('113年1月15日'!C14)),1),"")</f>
        <v>楊皇彬</v>
      </c>
      <c r="C16" s="30">
        <f>IFERROR(VLOOKUP($B16,'113年1月15日'!$B$9:$N$113,9,FALSE),"")</f>
        <v>71</v>
      </c>
      <c r="D16" s="30">
        <f>IFERROR(VLOOKUP($B16,'113年1月15日'!$B$9:$N$113,10,FALSE),"")</f>
        <v>10</v>
      </c>
      <c r="E16" s="30">
        <f>IFERROR(VLOOKUP($B16,'113年1月15日'!$B$9:$N$113,11,FALSE),"")</f>
        <v>25</v>
      </c>
      <c r="F16" s="30" t="str">
        <f>IFERROR(VLOOKUP($B16,'113年1月15日'!$B$9:$N$113,12,FALSE),"")</f>
        <v>未</v>
      </c>
      <c r="G16" s="30">
        <f t="shared" si="1"/>
        <v>14</v>
      </c>
      <c r="H16" s="30" t="str">
        <f t="array" ref="H16">IFERROR(INDEX('113年1月15日'!$B$9:$N$113,SMALL(IF('113年1月15日'!$D$9:$D$113&gt;200,ROW($1:$104),"X"),ROW('113年1月15日'!C14)),1),"")</f>
        <v>莊仁傑</v>
      </c>
      <c r="I16" s="30">
        <f>IFERROR(VLOOKUP($H16,'113年1月15日'!$B$9:$N$113,9,FALSE),"")</f>
        <v>88</v>
      </c>
      <c r="J16" s="30">
        <f>IFERROR(VLOOKUP($H16,'113年1月15日'!$B$9:$N$113,10,FALSE),"")</f>
        <v>5</v>
      </c>
      <c r="K16" s="30">
        <f>IFERROR(VLOOKUP($H16,'113年1月15日'!$B$9:$N$113,11,FALSE),"")</f>
        <v>19</v>
      </c>
      <c r="L16" s="30" t="str">
        <f>IFERROR(VLOOKUP($H16,'113年1月15日'!$B$9:$N$113,12,FALSE),"")</f>
        <v>亥</v>
      </c>
      <c r="M16" s="30" t="str">
        <f t="shared" si="2"/>
        <v/>
      </c>
      <c r="N16" s="30" t="str">
        <f t="array" ref="N16">IFERROR(INDEX('113年1月15日'!$B$9:$N$113,SMALL(IF('113年1月15日'!$E$9:$E$113&gt;200,ROW($1:$104),"X"),ROW('113年1月15日'!C14)),1),"")</f>
        <v/>
      </c>
      <c r="O16" s="30" t="str">
        <f>IFERROR(VLOOKUP($N16,'113年1月15日'!$B$9:$N$113,9,FALSE),"")</f>
        <v/>
      </c>
      <c r="P16" s="30" t="str">
        <f>IFERROR(VLOOKUP($N16,'113年1月15日'!$B$9:$N$113,10,FALSE),"")</f>
        <v/>
      </c>
      <c r="Q16" s="30" t="str">
        <f>IFERROR(VLOOKUP($N16,'113年1月15日'!$B$9:$N$113,11,FALSE),"")</f>
        <v/>
      </c>
      <c r="R16" s="30" t="str">
        <f>IFERROR(VLOOKUP($N16,'113年1月15日'!$B$9:$N$113,12,FALSE),"")</f>
        <v/>
      </c>
      <c r="S16" s="30">
        <f t="shared" si="3"/>
        <v>14</v>
      </c>
      <c r="T16" s="30" t="str">
        <f t="array" ref="T16">IFERROR(INDEX('113年1月15日'!$B$9:$N$113,SMALL(IF('113年1月15日'!$F$9:$F$113&gt;200,ROW($1:$104),"X"),ROW('113年1月15日'!C14)),1),"")</f>
        <v>李淑君</v>
      </c>
      <c r="U16" s="30">
        <f>IFERROR(VLOOKUP($T16,'113年1月15日'!$B$9:$N$113,9,FALSE),"")</f>
        <v>59</v>
      </c>
      <c r="V16" s="30">
        <f>IFERROR(VLOOKUP($T16,'113年1月15日'!$B$9:$N$113,10,FALSE),"")</f>
        <v>4</v>
      </c>
      <c r="W16" s="30">
        <f>IFERROR(VLOOKUP($T16,'113年1月15日'!$B$9:$N$113,11,FALSE),"")</f>
        <v>4</v>
      </c>
      <c r="X16" s="30" t="str">
        <f>IFERROR(VLOOKUP($T16,'113年1月15日'!$B$9:$N$113,12,FALSE),"")</f>
        <v>酉</v>
      </c>
    </row>
    <row r="17" spans="1:24" x14ac:dyDescent="0.25">
      <c r="A17">
        <f t="shared" si="0"/>
        <v>15</v>
      </c>
      <c r="B17" s="30" t="str">
        <f t="array" ref="B17">IFERROR(INDEX('113年1月15日'!$B$9:$N$113,SMALL(IF('113年1月15日'!$C$9:$C$113&gt;200,ROW($1:$104),"X"),ROW('113年1月15日'!C15)),1),"")</f>
        <v>黃亭</v>
      </c>
      <c r="C17" s="30">
        <f>IFERROR(VLOOKUP($B17,'113年1月15日'!$B$9:$N$113,9,FALSE),"")</f>
        <v>77</v>
      </c>
      <c r="D17" s="30">
        <f>IFERROR(VLOOKUP($B17,'113年1月15日'!$B$9:$N$113,10,FALSE),"")</f>
        <v>0</v>
      </c>
      <c r="E17" s="30">
        <f>IFERROR(VLOOKUP($B17,'113年1月15日'!$B$9:$N$113,11,FALSE),"")</f>
        <v>0</v>
      </c>
      <c r="F17" s="30">
        <f>IFERROR(VLOOKUP($B17,'113年1月15日'!$B$9:$N$113,12,FALSE),"")</f>
        <v>0</v>
      </c>
      <c r="G17" s="30">
        <f t="shared" si="1"/>
        <v>15</v>
      </c>
      <c r="H17" s="30" t="str">
        <f t="array" ref="H17">IFERROR(INDEX('113年1月15日'!$B$9:$N$113,SMALL(IF('113年1月15日'!$D$9:$D$113&gt;200,ROW($1:$104),"X"),ROW('113年1月15日'!C15)),1),"")</f>
        <v>陳信輝</v>
      </c>
      <c r="I17" s="30">
        <f>IFERROR(VLOOKUP($H17,'113年1月15日'!$B$9:$N$113,9,FALSE),"")</f>
        <v>54</v>
      </c>
      <c r="J17" s="30">
        <f>IFERROR(VLOOKUP($H17,'113年1月15日'!$B$9:$N$113,10,FALSE),"")</f>
        <v>7</v>
      </c>
      <c r="K17" s="30">
        <f>IFERROR(VLOOKUP($H17,'113年1月15日'!$B$9:$N$113,11,FALSE),"")</f>
        <v>5</v>
      </c>
      <c r="L17" s="30" t="str">
        <f>IFERROR(VLOOKUP($H17,'113年1月15日'!$B$9:$N$113,12,FALSE),"")</f>
        <v>巳</v>
      </c>
      <c r="M17" s="30" t="str">
        <f t="shared" si="2"/>
        <v/>
      </c>
      <c r="N17" s="30" t="str">
        <f t="array" ref="N17">IFERROR(INDEX('113年1月15日'!$B$9:$N$113,SMALL(IF('113年1月15日'!$E$9:$E$113&gt;200,ROW($1:$104),"X"),ROW('113年1月15日'!C15)),1),"")</f>
        <v/>
      </c>
      <c r="O17" s="30" t="str">
        <f>IFERROR(VLOOKUP($N17,'113年1月15日'!$B$9:$N$113,9,FALSE),"")</f>
        <v/>
      </c>
      <c r="P17" s="30" t="str">
        <f>IFERROR(VLOOKUP($N17,'113年1月15日'!$B$9:$N$113,10,FALSE),"")</f>
        <v/>
      </c>
      <c r="Q17" s="30" t="str">
        <f>IFERROR(VLOOKUP($N17,'113年1月15日'!$B$9:$N$113,11,FALSE),"")</f>
        <v/>
      </c>
      <c r="R17" s="30" t="str">
        <f>IFERROR(VLOOKUP($N17,'113年1月15日'!$B$9:$N$113,12,FALSE),"")</f>
        <v/>
      </c>
      <c r="S17" s="30">
        <f t="shared" si="3"/>
        <v>15</v>
      </c>
      <c r="T17" s="30" t="str">
        <f t="array" ref="T17">IFERROR(INDEX('113年1月15日'!$B$9:$N$113,SMALL(IF('113年1月15日'!$F$9:$F$113&gt;200,ROW($1:$104),"X"),ROW('113年1月15日'!C15)),1),"")</f>
        <v>王斌群</v>
      </c>
      <c r="U17" s="30">
        <f>IFERROR(VLOOKUP($T17,'113年1月15日'!$B$9:$N$113,9,FALSE),"")</f>
        <v>85</v>
      </c>
      <c r="V17" s="30">
        <f>IFERROR(VLOOKUP($T17,'113年1月15日'!$B$9:$N$113,10,FALSE),"")</f>
        <v>1</v>
      </c>
      <c r="W17" s="30">
        <f>IFERROR(VLOOKUP($T17,'113年1月15日'!$B$9:$N$113,11,FALSE),"")</f>
        <v>15</v>
      </c>
      <c r="X17" s="30" t="str">
        <f>IFERROR(VLOOKUP($T17,'113年1月15日'!$B$9:$N$113,12,FALSE),"")</f>
        <v>辰</v>
      </c>
    </row>
    <row r="18" spans="1:24" x14ac:dyDescent="0.25">
      <c r="A18">
        <f t="shared" si="0"/>
        <v>16</v>
      </c>
      <c r="B18" s="30" t="str">
        <f t="array" ref="B18">IFERROR(INDEX('113年1月15日'!$B$9:$N$113,SMALL(IF('113年1月15日'!$C$9:$C$113&gt;200,ROW($1:$104),"X"),ROW('113年1月15日'!C16)),1),"")</f>
        <v>謝耀鈺</v>
      </c>
      <c r="C18" s="30">
        <f>IFERROR(VLOOKUP($B18,'113年1月15日'!$B$9:$N$113,9,FALSE),"")</f>
        <v>38</v>
      </c>
      <c r="D18" s="30">
        <f>IFERROR(VLOOKUP($B18,'113年1月15日'!$B$9:$N$113,10,FALSE),"")</f>
        <v>10</v>
      </c>
      <c r="E18" s="30">
        <f>IFERROR(VLOOKUP($B18,'113年1月15日'!$B$9:$N$113,11,FALSE),"")</f>
        <v>2</v>
      </c>
      <c r="F18" s="30" t="str">
        <f>IFERROR(VLOOKUP($B18,'113年1月15日'!$B$9:$N$113,12,FALSE),"")</f>
        <v>丑</v>
      </c>
      <c r="G18" s="30">
        <f t="shared" si="1"/>
        <v>16</v>
      </c>
      <c r="H18" s="30" t="str">
        <f t="array" ref="H18">IFERROR(INDEX('113年1月15日'!$B$9:$N$113,SMALL(IF('113年1月15日'!$D$9:$D$113&gt;200,ROW($1:$104),"X"),ROW('113年1月15日'!C16)),1),"")</f>
        <v>李美敏</v>
      </c>
      <c r="I18" s="30">
        <f>IFERROR(VLOOKUP($H18,'113年1月15日'!$B$9:$N$113,9,FALSE),"")</f>
        <v>56</v>
      </c>
      <c r="J18" s="30">
        <f>IFERROR(VLOOKUP($H18,'113年1月15日'!$B$9:$N$113,10,FALSE),"")</f>
        <v>8</v>
      </c>
      <c r="K18" s="30">
        <f>IFERROR(VLOOKUP($H18,'113年1月15日'!$B$9:$N$113,11,FALSE),"")</f>
        <v>5</v>
      </c>
      <c r="L18" s="30" t="str">
        <f>IFERROR(VLOOKUP($H18,'113年1月15日'!$B$9:$N$113,12,FALSE),"")</f>
        <v>申</v>
      </c>
      <c r="M18" s="30" t="str">
        <f t="shared" si="2"/>
        <v/>
      </c>
      <c r="N18" s="30" t="str">
        <f t="array" ref="N18">IFERROR(INDEX('113年1月15日'!$B$9:$N$113,SMALL(IF('113年1月15日'!$E$9:$E$113&gt;200,ROW($1:$104),"X"),ROW('113年1月15日'!C16)),1),"")</f>
        <v/>
      </c>
      <c r="O18" s="30" t="str">
        <f>IFERROR(VLOOKUP($N18,'113年1月15日'!$B$9:$N$113,9,FALSE),"")</f>
        <v/>
      </c>
      <c r="P18" s="30" t="str">
        <f>IFERROR(VLOOKUP($N18,'113年1月15日'!$B$9:$N$113,10,FALSE),"")</f>
        <v/>
      </c>
      <c r="Q18" s="30" t="str">
        <f>IFERROR(VLOOKUP($N18,'113年1月15日'!$B$9:$N$113,11,FALSE),"")</f>
        <v/>
      </c>
      <c r="R18" s="30" t="str">
        <f>IFERROR(VLOOKUP($N18,'113年1月15日'!$B$9:$N$113,12,FALSE),"")</f>
        <v/>
      </c>
      <c r="S18" s="30">
        <f t="shared" si="3"/>
        <v>16</v>
      </c>
      <c r="T18" s="30" t="str">
        <f t="array" ref="T18">IFERROR(INDEX('113年1月15日'!$B$9:$N$113,SMALL(IF('113年1月15日'!$F$9:$F$113&gt;200,ROW($1:$104),"X"),ROW('113年1月15日'!C16)),1),"")</f>
        <v>林秀芬</v>
      </c>
      <c r="U18" s="30">
        <f>IFERROR(VLOOKUP($T18,'113年1月15日'!$B$9:$N$113,9,FALSE),"")</f>
        <v>49</v>
      </c>
      <c r="V18" s="30">
        <f>IFERROR(VLOOKUP($T18,'113年1月15日'!$B$9:$N$113,10,FALSE),"")</f>
        <v>4</v>
      </c>
      <c r="W18" s="30">
        <f>IFERROR(VLOOKUP($T18,'113年1月15日'!$B$9:$N$113,11,FALSE),"")</f>
        <v>18</v>
      </c>
      <c r="X18" s="30" t="str">
        <f>IFERROR(VLOOKUP($T18,'113年1月15日'!$B$9:$N$113,12,FALSE),"")</f>
        <v>子</v>
      </c>
    </row>
    <row r="19" spans="1:24" x14ac:dyDescent="0.25">
      <c r="A19">
        <f t="shared" si="0"/>
        <v>17</v>
      </c>
      <c r="B19" s="30" t="str">
        <f t="array" ref="B19">IFERROR(INDEX('113年1月15日'!$B$9:$N$113,SMALL(IF('113年1月15日'!$C$9:$C$113&gt;200,ROW($1:$104),"X"),ROW('113年1月15日'!C17)),1),"")</f>
        <v>黃偉翔</v>
      </c>
      <c r="C19" s="30">
        <f>IFERROR(VLOOKUP($B19,'113年1月15日'!$B$9:$N$113,9,FALSE),"")</f>
        <v>74</v>
      </c>
      <c r="D19" s="30">
        <f>IFERROR(VLOOKUP($B19,'113年1月15日'!$B$9:$N$113,10,FALSE),"")</f>
        <v>3</v>
      </c>
      <c r="E19" s="30">
        <f>IFERROR(VLOOKUP($B19,'113年1月15日'!$B$9:$N$113,11,FALSE),"")</f>
        <v>10</v>
      </c>
      <c r="F19" s="30" t="str">
        <f>IFERROR(VLOOKUP($B19,'113年1月15日'!$B$9:$N$113,12,FALSE),"")</f>
        <v>吉</v>
      </c>
      <c r="G19" s="30">
        <f t="shared" si="1"/>
        <v>17</v>
      </c>
      <c r="H19" s="30" t="str">
        <f t="array" ref="H19">IFERROR(INDEX('113年1月15日'!$B$9:$N$113,SMALL(IF('113年1月15日'!$D$9:$D$113&gt;200,ROW($1:$104),"X"),ROW('113年1月15日'!C17)),1),"")</f>
        <v>王柏鈞</v>
      </c>
      <c r="I19" s="30">
        <f>IFERROR(VLOOKUP($H19,'113年1月15日'!$B$9:$N$113,9,FALSE),"")</f>
        <v>72</v>
      </c>
      <c r="J19" s="30">
        <f>IFERROR(VLOOKUP($H19,'113年1月15日'!$B$9:$N$113,10,FALSE),"")</f>
        <v>9</v>
      </c>
      <c r="K19" s="30">
        <f>IFERROR(VLOOKUP($H19,'113年1月15日'!$B$9:$N$113,11,FALSE),"")</f>
        <v>20</v>
      </c>
      <c r="L19" s="30" t="str">
        <f>IFERROR(VLOOKUP($H19,'113年1月15日'!$B$9:$N$113,12,FALSE),"")</f>
        <v>吉</v>
      </c>
      <c r="M19" s="30" t="str">
        <f t="shared" si="2"/>
        <v/>
      </c>
      <c r="N19" s="30" t="str">
        <f t="array" ref="N19">IFERROR(INDEX('113年1月15日'!$B$9:$N$113,SMALL(IF('113年1月15日'!$E$9:$E$113&gt;200,ROW($1:$104),"X"),ROW('113年1月15日'!C17)),1),"")</f>
        <v/>
      </c>
      <c r="O19" s="30" t="str">
        <f>IFERROR(VLOOKUP($N19,'113年1月15日'!$B$9:$N$113,9,FALSE),"")</f>
        <v/>
      </c>
      <c r="P19" s="30" t="str">
        <f>IFERROR(VLOOKUP($N19,'113年1月15日'!$B$9:$N$113,10,FALSE),"")</f>
        <v/>
      </c>
      <c r="Q19" s="30" t="str">
        <f>IFERROR(VLOOKUP($N19,'113年1月15日'!$B$9:$N$113,11,FALSE),"")</f>
        <v/>
      </c>
      <c r="R19" s="30" t="str">
        <f>IFERROR(VLOOKUP($N19,'113年1月15日'!$B$9:$N$113,12,FALSE),"")</f>
        <v/>
      </c>
      <c r="S19" s="30">
        <f t="shared" si="3"/>
        <v>17</v>
      </c>
      <c r="T19" s="30" t="str">
        <f t="array" ref="T19">IFERROR(INDEX('113年1月15日'!$B$9:$N$113,SMALL(IF('113年1月15日'!$F$9:$F$113&gt;200,ROW($1:$104),"X"),ROW('113年1月15日'!C17)),1),"")</f>
        <v>黃玉文</v>
      </c>
      <c r="U19" s="30">
        <f>IFERROR(VLOOKUP($T19,'113年1月15日'!$B$9:$N$113,9,FALSE),"")</f>
        <v>55</v>
      </c>
      <c r="V19" s="30">
        <f>IFERROR(VLOOKUP($T19,'113年1月15日'!$B$9:$N$113,10,FALSE),"")</f>
        <v>3</v>
      </c>
      <c r="W19" s="30">
        <f>IFERROR(VLOOKUP($T19,'113年1月15日'!$B$9:$N$113,11,FALSE),"")</f>
        <v>24</v>
      </c>
      <c r="X19" s="30" t="str">
        <f>IFERROR(VLOOKUP($T19,'113年1月15日'!$B$9:$N$113,12,FALSE),"")</f>
        <v>巳</v>
      </c>
    </row>
    <row r="20" spans="1:24" x14ac:dyDescent="0.25">
      <c r="A20">
        <f t="shared" si="0"/>
        <v>18</v>
      </c>
      <c r="B20" s="30" t="str">
        <f t="array" ref="B20">IFERROR(INDEX('113年1月15日'!$B$9:$N$113,SMALL(IF('113年1月15日'!$C$9:$C$113&gt;200,ROW($1:$104),"X"),ROW('113年1月15日'!C18)),1),"")</f>
        <v>黃琇玲</v>
      </c>
      <c r="C20" s="30">
        <f>IFERROR(VLOOKUP($B20,'113年1月15日'!$B$9:$N$113,9,FALSE),"")</f>
        <v>65</v>
      </c>
      <c r="D20" s="30">
        <f>IFERROR(VLOOKUP($B20,'113年1月15日'!$B$9:$N$113,10,FALSE),"")</f>
        <v>6</v>
      </c>
      <c r="E20" s="30">
        <f>IFERROR(VLOOKUP($B20,'113年1月15日'!$B$9:$N$113,11,FALSE),"")</f>
        <v>30</v>
      </c>
      <c r="F20" s="30" t="str">
        <f>IFERROR(VLOOKUP($B20,'113年1月15日'!$B$9:$N$113,12,FALSE),"")</f>
        <v>吉</v>
      </c>
      <c r="G20" s="30">
        <f t="shared" si="1"/>
        <v>18</v>
      </c>
      <c r="H20" s="30" t="str">
        <f t="array" ref="H20">IFERROR(INDEX('113年1月15日'!$B$9:$N$113,SMALL(IF('113年1月15日'!$D$9:$D$113&gt;200,ROW($1:$104),"X"),ROW('113年1月15日'!C18)),1),"")</f>
        <v>呂佩臻</v>
      </c>
      <c r="I20" s="30">
        <f>IFERROR(VLOOKUP($H20,'113年1月15日'!$B$9:$N$113,9,FALSE),"")</f>
        <v>50</v>
      </c>
      <c r="J20" s="30">
        <f>IFERROR(VLOOKUP($H20,'113年1月15日'!$B$9:$N$113,10,FALSE),"")</f>
        <v>7</v>
      </c>
      <c r="K20" s="30">
        <f>IFERROR(VLOOKUP($H20,'113年1月15日'!$B$9:$N$113,11,FALSE),"")</f>
        <v>3</v>
      </c>
      <c r="L20" s="30" t="str">
        <f>IFERROR(VLOOKUP($H20,'113年1月15日'!$B$9:$N$113,12,FALSE),"")</f>
        <v>戊</v>
      </c>
      <c r="M20" s="30" t="str">
        <f t="shared" si="2"/>
        <v/>
      </c>
      <c r="N20" s="30" t="str">
        <f t="array" ref="N20">IFERROR(INDEX('113年1月15日'!$B$9:$N$113,SMALL(IF('113年1月15日'!$E$9:$E$113&gt;200,ROW($1:$104),"X"),ROW('113年1月15日'!C18)),1),"")</f>
        <v/>
      </c>
      <c r="O20" s="30" t="str">
        <f>IFERROR(VLOOKUP($N20,'113年1月15日'!$B$9:$N$113,9,FALSE),"")</f>
        <v/>
      </c>
      <c r="P20" s="30" t="str">
        <f>IFERROR(VLOOKUP($N20,'113年1月15日'!$B$9:$N$113,10,FALSE),"")</f>
        <v/>
      </c>
      <c r="Q20" s="30" t="str">
        <f>IFERROR(VLOOKUP($N20,'113年1月15日'!$B$9:$N$113,11,FALSE),"")</f>
        <v/>
      </c>
      <c r="R20" s="30" t="str">
        <f>IFERROR(VLOOKUP($N20,'113年1月15日'!$B$9:$N$113,12,FALSE),"")</f>
        <v/>
      </c>
      <c r="S20" s="30">
        <f t="shared" si="3"/>
        <v>18</v>
      </c>
      <c r="T20" s="30" t="str">
        <f t="array" ref="T20">IFERROR(INDEX('113年1月15日'!$B$9:$N$113,SMALL(IF('113年1月15日'!$F$9:$F$113&gt;200,ROW($1:$104),"X"),ROW('113年1月15日'!C18)),1),"")</f>
        <v>鄭淑秋</v>
      </c>
      <c r="U20" s="30">
        <f>IFERROR(VLOOKUP($T20,'113年1月15日'!$B$9:$N$113,9,FALSE),"")</f>
        <v>47</v>
      </c>
      <c r="V20" s="30">
        <f>IFERROR(VLOOKUP($T20,'113年1月15日'!$B$9:$N$113,10,FALSE),"")</f>
        <v>1</v>
      </c>
      <c r="W20" s="30">
        <f>IFERROR(VLOOKUP($T20,'113年1月15日'!$B$9:$N$113,11,FALSE),"")</f>
        <v>4</v>
      </c>
      <c r="X20" s="30" t="str">
        <f>IFERROR(VLOOKUP($T20,'113年1月15日'!$B$9:$N$113,12,FALSE),"")</f>
        <v>寅</v>
      </c>
    </row>
    <row r="21" spans="1:24" x14ac:dyDescent="0.25">
      <c r="A21">
        <f t="shared" si="0"/>
        <v>19</v>
      </c>
      <c r="B21" s="30" t="str">
        <f t="array" ref="B21">IFERROR(INDEX('113年1月15日'!$B$9:$N$113,SMALL(IF('113年1月15日'!$C$9:$C$113&gt;200,ROW($1:$104),"X"),ROW('113年1月15日'!C19)),1),"")</f>
        <v>王孇穎</v>
      </c>
      <c r="C21" s="30">
        <f>IFERROR(VLOOKUP($B21,'113年1月15日'!$B$9:$N$113,9,FALSE),"")</f>
        <v>98</v>
      </c>
      <c r="D21" s="30">
        <f>IFERROR(VLOOKUP($B21,'113年1月15日'!$B$9:$N$113,10,FALSE),"")</f>
        <v>3</v>
      </c>
      <c r="E21" s="30">
        <f>IFERROR(VLOOKUP($B21,'113年1月15日'!$B$9:$N$113,11,FALSE),"")</f>
        <v>6</v>
      </c>
      <c r="F21" s="30" t="str">
        <f>IFERROR(VLOOKUP($B21,'113年1月15日'!$B$9:$N$113,12,FALSE),"")</f>
        <v>吉</v>
      </c>
      <c r="G21" s="30">
        <f t="shared" si="1"/>
        <v>19</v>
      </c>
      <c r="H21" s="30" t="str">
        <f t="array" ref="H21">IFERROR(INDEX('113年1月15日'!$B$9:$N$113,SMALL(IF('113年1月15日'!$D$9:$D$113&gt;200,ROW($1:$104),"X"),ROW('113年1月15日'!C19)),1),"")</f>
        <v>呂夏牡丹</v>
      </c>
      <c r="I21" s="30">
        <f>IFERROR(VLOOKUP($H21,'113年1月15日'!$B$9:$N$113,9,FALSE),"")</f>
        <v>20</v>
      </c>
      <c r="J21" s="30">
        <f>IFERROR(VLOOKUP($H21,'113年1月15日'!$B$9:$N$113,10,FALSE),"")</f>
        <v>5</v>
      </c>
      <c r="K21" s="30">
        <f>IFERROR(VLOOKUP($H21,'113年1月15日'!$B$9:$N$113,11,FALSE),"")</f>
        <v>18</v>
      </c>
      <c r="L21" s="30" t="str">
        <f>IFERROR(VLOOKUP($H21,'113年1月15日'!$B$9:$N$113,12,FALSE),"")</f>
        <v>吉</v>
      </c>
      <c r="M21" s="30" t="str">
        <f t="shared" si="2"/>
        <v/>
      </c>
      <c r="N21" s="30" t="str">
        <f t="array" ref="N21">IFERROR(INDEX('113年1月15日'!$B$9:$N$113,SMALL(IF('113年1月15日'!$E$9:$E$113&gt;200,ROW($1:$104),"X"),ROW('113年1月15日'!C19)),1),"")</f>
        <v/>
      </c>
      <c r="O21" s="30" t="str">
        <f>IFERROR(VLOOKUP($N21,'113年1月15日'!$B$9:$N$113,9,FALSE),"")</f>
        <v/>
      </c>
      <c r="P21" s="30" t="str">
        <f>IFERROR(VLOOKUP($N21,'113年1月15日'!$B$9:$N$113,10,FALSE),"")</f>
        <v/>
      </c>
      <c r="Q21" s="30" t="str">
        <f>IFERROR(VLOOKUP($N21,'113年1月15日'!$B$9:$N$113,11,FALSE),"")</f>
        <v/>
      </c>
      <c r="R21" s="30" t="str">
        <f>IFERROR(VLOOKUP($N21,'113年1月15日'!$B$9:$N$113,12,FALSE),"")</f>
        <v/>
      </c>
      <c r="S21" s="30">
        <f t="shared" si="3"/>
        <v>19</v>
      </c>
      <c r="T21" s="30" t="str">
        <f t="array" ref="T21">IFERROR(INDEX('113年1月15日'!$B$9:$N$113,SMALL(IF('113年1月15日'!$F$9:$F$113&gt;200,ROW($1:$104),"X"),ROW('113年1月15日'!C19)),1),"")</f>
        <v>葉秋林</v>
      </c>
      <c r="U21" s="30">
        <f>IFERROR(VLOOKUP($T21,'113年1月15日'!$B$9:$N$113,9,FALSE),"")</f>
        <v>44</v>
      </c>
      <c r="V21" s="30">
        <f>IFERROR(VLOOKUP($T21,'113年1月15日'!$B$9:$N$113,10,FALSE),"")</f>
        <v>2</v>
      </c>
      <c r="W21" s="30">
        <f>IFERROR(VLOOKUP($T21,'113年1月15日'!$B$9:$N$113,11,FALSE),"")</f>
        <v>13</v>
      </c>
      <c r="X21" s="30" t="str">
        <f>IFERROR(VLOOKUP($T21,'113年1月15日'!$B$9:$N$113,12,FALSE),"")</f>
        <v>巳</v>
      </c>
    </row>
    <row r="22" spans="1:24" x14ac:dyDescent="0.25">
      <c r="A22" t="str">
        <f t="shared" si="0"/>
        <v/>
      </c>
      <c r="B22" s="30" t="str">
        <f t="array" ref="B22">IFERROR(INDEX('113年1月15日'!$B$9:$N$113,SMALL(IF('113年1月15日'!$C$9:$C$113&gt;200,ROW($1:$104),"X"),ROW('113年1月15日'!C20)),1),"")</f>
        <v/>
      </c>
      <c r="C22" s="30" t="str">
        <f>IFERROR(VLOOKUP($B22,'113年1月15日'!$B$9:$N$113,9,FALSE),"")</f>
        <v/>
      </c>
      <c r="D22" s="30" t="str">
        <f>IFERROR(VLOOKUP($B22,'113年1月15日'!$B$9:$N$113,10,FALSE),"")</f>
        <v/>
      </c>
      <c r="E22" s="30" t="str">
        <f>IFERROR(VLOOKUP($B22,'113年1月15日'!$B$9:$N$113,11,FALSE),"")</f>
        <v/>
      </c>
      <c r="F22" s="30" t="str">
        <f>IFERROR(VLOOKUP($B22,'113年1月15日'!$B$9:$N$113,12,FALSE),"")</f>
        <v/>
      </c>
      <c r="G22" s="30">
        <f t="shared" si="1"/>
        <v>20</v>
      </c>
      <c r="H22" s="30" t="str">
        <f t="array" ref="H22">IFERROR(INDEX('113年1月15日'!$B$9:$N$113,SMALL(IF('113年1月15日'!$D$9:$D$113&gt;200,ROW($1:$104),"X"),ROW('113年1月15日'!C20)),1),"")</f>
        <v>李彥霖</v>
      </c>
      <c r="I22" s="30">
        <f>IFERROR(VLOOKUP($H22,'113年1月15日'!$B$9:$N$113,9,FALSE),"")</f>
        <v>70</v>
      </c>
      <c r="J22" s="30">
        <f>IFERROR(VLOOKUP($H22,'113年1月15日'!$B$9:$N$113,10,FALSE),"")</f>
        <v>12</v>
      </c>
      <c r="K22" s="30">
        <f>IFERROR(VLOOKUP($H22,'113年1月15日'!$B$9:$N$113,11,FALSE),"")</f>
        <v>17</v>
      </c>
      <c r="L22" s="30" t="str">
        <f>IFERROR(VLOOKUP($H22,'113年1月15日'!$B$9:$N$113,12,FALSE),"")</f>
        <v>丑</v>
      </c>
      <c r="M22" s="30" t="str">
        <f t="shared" si="2"/>
        <v/>
      </c>
      <c r="N22" s="30" t="str">
        <f t="array" ref="N22">IFERROR(INDEX('113年1月15日'!$B$9:$N$113,SMALL(IF('113年1月15日'!$E$9:$E$113&gt;200,ROW($1:$104),"X"),ROW('113年1月15日'!C20)),1),"")</f>
        <v/>
      </c>
      <c r="O22" s="30" t="str">
        <f>IFERROR(VLOOKUP($N22,'113年1月15日'!$B$9:$N$113,9,FALSE),"")</f>
        <v/>
      </c>
      <c r="P22" s="30" t="str">
        <f>IFERROR(VLOOKUP($N22,'113年1月15日'!$B$9:$N$113,10,FALSE),"")</f>
        <v/>
      </c>
      <c r="Q22" s="30" t="str">
        <f>IFERROR(VLOOKUP($N22,'113年1月15日'!$B$9:$N$113,11,FALSE),"")</f>
        <v/>
      </c>
      <c r="R22" s="30" t="str">
        <f>IFERROR(VLOOKUP($N22,'113年1月15日'!$B$9:$N$113,12,FALSE),"")</f>
        <v/>
      </c>
      <c r="S22" s="30">
        <f t="shared" si="3"/>
        <v>20</v>
      </c>
      <c r="T22" s="30" t="str">
        <f t="array" ref="T22">IFERROR(INDEX('113年1月15日'!$B$9:$N$113,SMALL(IF('113年1月15日'!$F$9:$F$113&gt;200,ROW($1:$104),"X"),ROW('113年1月15日'!C20)),1),"")</f>
        <v>洪香美</v>
      </c>
      <c r="U22" s="30">
        <f>IFERROR(VLOOKUP($T22,'113年1月15日'!$B$9:$N$113,9,FALSE),"")</f>
        <v>45</v>
      </c>
      <c r="V22" s="30">
        <f>IFERROR(VLOOKUP($T22,'113年1月15日'!$B$9:$N$113,10,FALSE),"")</f>
        <v>4</v>
      </c>
      <c r="W22" s="30">
        <f>IFERROR(VLOOKUP($T22,'113年1月15日'!$B$9:$N$113,11,FALSE),"")</f>
        <v>6</v>
      </c>
      <c r="X22" s="30" t="str">
        <f>IFERROR(VLOOKUP($T22,'113年1月15日'!$B$9:$N$113,12,FALSE),"")</f>
        <v>吉</v>
      </c>
    </row>
    <row r="23" spans="1:24" x14ac:dyDescent="0.25">
      <c r="A23" t="str">
        <f t="shared" si="0"/>
        <v/>
      </c>
      <c r="B23" s="30" t="str">
        <f t="array" ref="B23">IFERROR(INDEX('113年1月15日'!$B$9:$N$113,SMALL(IF('113年1月15日'!$C$9:$C$113&gt;200,ROW($1:$104),"X"),ROW('113年1月15日'!C21)),1),"")</f>
        <v/>
      </c>
      <c r="C23" s="30" t="str">
        <f>IFERROR(VLOOKUP($B23,'113年1月15日'!$B$9:$N$113,9,FALSE),"")</f>
        <v/>
      </c>
      <c r="D23" s="30" t="str">
        <f>IFERROR(VLOOKUP($B23,'113年1月15日'!$B$9:$N$113,10,FALSE),"")</f>
        <v/>
      </c>
      <c r="E23" s="30" t="str">
        <f>IFERROR(VLOOKUP($B23,'113年1月15日'!$B$9:$N$113,11,FALSE),"")</f>
        <v/>
      </c>
      <c r="F23" s="30" t="str">
        <f>IFERROR(VLOOKUP($B23,'113年1月15日'!$B$9:$N$113,12,FALSE),"")</f>
        <v/>
      </c>
      <c r="G23" s="30">
        <f t="shared" si="1"/>
        <v>21</v>
      </c>
      <c r="H23" s="30" t="str">
        <f t="array" ref="H23">IFERROR(INDEX('113年1月15日'!$B$9:$N$113,SMALL(IF('113年1月15日'!$D$9:$D$113&gt;200,ROW($1:$104),"X"),ROW('113年1月15日'!C21)),1),"")</f>
        <v>蔡青秀</v>
      </c>
      <c r="I23" s="30">
        <f>IFERROR(VLOOKUP($H23,'113年1月15日'!$B$9:$N$113,9,FALSE),"")</f>
        <v>72</v>
      </c>
      <c r="J23" s="30">
        <f>IFERROR(VLOOKUP($H23,'113年1月15日'!$B$9:$N$113,10,FALSE),"")</f>
        <v>1</v>
      </c>
      <c r="K23" s="30">
        <f>IFERROR(VLOOKUP($H23,'113年1月15日'!$B$9:$N$113,11,FALSE),"")</f>
        <v>6</v>
      </c>
      <c r="L23" s="30" t="str">
        <f>IFERROR(VLOOKUP($H23,'113年1月15日'!$B$9:$N$113,12,FALSE),"")</f>
        <v>辰</v>
      </c>
      <c r="M23" s="30" t="str">
        <f t="shared" si="2"/>
        <v/>
      </c>
      <c r="N23" s="30" t="str">
        <f t="array" ref="N23">IFERROR(INDEX('113年1月15日'!$B$9:$N$113,SMALL(IF('113年1月15日'!$E$9:$E$113&gt;200,ROW($1:$104),"X"),ROW('113年1月15日'!C21)),1),"")</f>
        <v/>
      </c>
      <c r="O23" s="30" t="str">
        <f>IFERROR(VLOOKUP($N23,'113年1月15日'!$B$9:$N$113,9,FALSE),"")</f>
        <v/>
      </c>
      <c r="P23" s="30" t="str">
        <f>IFERROR(VLOOKUP($N23,'113年1月15日'!$B$9:$N$113,10,FALSE),"")</f>
        <v/>
      </c>
      <c r="Q23" s="30" t="str">
        <f>IFERROR(VLOOKUP($N23,'113年1月15日'!$B$9:$N$113,11,FALSE),"")</f>
        <v/>
      </c>
      <c r="R23" s="30" t="str">
        <f>IFERROR(VLOOKUP($N23,'113年1月15日'!$B$9:$N$113,12,FALSE),"")</f>
        <v/>
      </c>
      <c r="S23" s="30">
        <f t="shared" si="3"/>
        <v>21</v>
      </c>
      <c r="T23" s="30" t="str">
        <f t="array" ref="T23">IFERROR(INDEX('113年1月15日'!$B$9:$N$113,SMALL(IF('113年1月15日'!$F$9:$F$113&gt;200,ROW($1:$104),"X"),ROW('113年1月15日'!C21)),1),"")</f>
        <v>劉寶珠</v>
      </c>
      <c r="U23" s="30">
        <f>IFERROR(VLOOKUP($T23,'113年1月15日'!$B$9:$N$113,9,FALSE),"")</f>
        <v>42</v>
      </c>
      <c r="V23" s="30">
        <f>IFERROR(VLOOKUP($T23,'113年1月15日'!$B$9:$N$113,10,FALSE),"")</f>
        <v>11</v>
      </c>
      <c r="W23" s="30">
        <f>IFERROR(VLOOKUP($T23,'113年1月15日'!$B$9:$N$113,11,FALSE),"")</f>
        <v>15</v>
      </c>
      <c r="X23" s="30" t="str">
        <f>IFERROR(VLOOKUP($T23,'113年1月15日'!$B$9:$N$113,12,FALSE),"")</f>
        <v>吉</v>
      </c>
    </row>
    <row r="24" spans="1:24" x14ac:dyDescent="0.25">
      <c r="A24" t="str">
        <f t="shared" si="0"/>
        <v/>
      </c>
      <c r="B24" s="30" t="str">
        <f t="array" ref="B24">IFERROR(INDEX('113年1月15日'!$B$9:$N$113,SMALL(IF('113年1月15日'!$C$9:$C$113&gt;200,ROW($1:$104),"X"),ROW('113年1月15日'!C22)),1),"")</f>
        <v/>
      </c>
      <c r="C24" s="30" t="str">
        <f>IFERROR(VLOOKUP($B24,'113年1月15日'!$B$9:$N$113,9,FALSE),"")</f>
        <v/>
      </c>
      <c r="D24" s="30" t="str">
        <f>IFERROR(VLOOKUP($B24,'113年1月15日'!$B$9:$N$113,10,FALSE),"")</f>
        <v/>
      </c>
      <c r="E24" s="30" t="str">
        <f>IFERROR(VLOOKUP($B24,'113年1月15日'!$B$9:$N$113,11,FALSE),"")</f>
        <v/>
      </c>
      <c r="F24" s="30" t="str">
        <f>IFERROR(VLOOKUP($B24,'113年1月15日'!$B$9:$N$113,12,FALSE),"")</f>
        <v/>
      </c>
      <c r="G24" s="30">
        <f t="shared" si="1"/>
        <v>22</v>
      </c>
      <c r="H24" s="30" t="str">
        <f t="array" ref="H24">IFERROR(INDEX('113年1月15日'!$B$9:$N$113,SMALL(IF('113年1月15日'!$D$9:$D$113&gt;200,ROW($1:$104),"X"),ROW('113年1月15日'!C22)),1),"")</f>
        <v>李定洋</v>
      </c>
      <c r="I24" s="30">
        <f>IFERROR(VLOOKUP($H24,'113年1月15日'!$B$9:$N$113,9,FALSE),"")</f>
        <v>94</v>
      </c>
      <c r="J24" s="30">
        <f>IFERROR(VLOOKUP($H24,'113年1月15日'!$B$9:$N$113,10,FALSE),"")</f>
        <v>8</v>
      </c>
      <c r="K24" s="30">
        <f>IFERROR(VLOOKUP($H24,'113年1月15日'!$B$9:$N$113,11,FALSE),"")</f>
        <v>1</v>
      </c>
      <c r="L24" s="30" t="str">
        <f>IFERROR(VLOOKUP($H24,'113年1月15日'!$B$9:$N$113,12,FALSE),"")</f>
        <v>酉</v>
      </c>
      <c r="M24" s="30" t="str">
        <f t="shared" si="2"/>
        <v/>
      </c>
      <c r="N24" s="30" t="str">
        <f t="array" ref="N24">IFERROR(INDEX('113年1月15日'!$B$9:$N$113,SMALL(IF('113年1月15日'!$E$9:$E$113&gt;200,ROW($1:$104),"X"),ROW('113年1月15日'!C22)),1),"")</f>
        <v/>
      </c>
      <c r="O24" s="30" t="str">
        <f>IFERROR(VLOOKUP($N24,'113年1月15日'!$B$9:$N$113,9,FALSE),"")</f>
        <v/>
      </c>
      <c r="P24" s="30" t="str">
        <f>IFERROR(VLOOKUP($N24,'113年1月15日'!$B$9:$N$113,10,FALSE),"")</f>
        <v/>
      </c>
      <c r="Q24" s="30" t="str">
        <f>IFERROR(VLOOKUP($N24,'113年1月15日'!$B$9:$N$113,11,FALSE),"")</f>
        <v/>
      </c>
      <c r="R24" s="30" t="str">
        <f>IFERROR(VLOOKUP($N24,'113年1月15日'!$B$9:$N$113,12,FALSE),"")</f>
        <v/>
      </c>
      <c r="S24" s="30">
        <f t="shared" si="3"/>
        <v>22</v>
      </c>
      <c r="T24" s="30" t="str">
        <f t="array" ref="T24">IFERROR(INDEX('113年1月15日'!$B$9:$N$113,SMALL(IF('113年1月15日'!$F$9:$F$113&gt;200,ROW($1:$104),"X"),ROW('113年1月15日'!C22)),1),"")</f>
        <v>陳柏燁</v>
      </c>
      <c r="U24" s="30">
        <f>IFERROR(VLOOKUP($T24,'113年1月15日'!$B$9:$N$113,9,FALSE),"")</f>
        <v>50</v>
      </c>
      <c r="V24" s="30">
        <f>IFERROR(VLOOKUP($T24,'113年1月15日'!$B$9:$N$113,10,FALSE),"")</f>
        <v>1</v>
      </c>
      <c r="W24" s="30">
        <f>IFERROR(VLOOKUP($T24,'113年1月15日'!$B$9:$N$113,11,FALSE),"")</f>
        <v>22</v>
      </c>
      <c r="X24" s="30" t="str">
        <f>IFERROR(VLOOKUP($T24,'113年1月15日'!$B$9:$N$113,12,FALSE),"")</f>
        <v>戌</v>
      </c>
    </row>
    <row r="25" spans="1:24" x14ac:dyDescent="0.25">
      <c r="A25" t="str">
        <f t="shared" si="0"/>
        <v/>
      </c>
      <c r="B25" s="30" t="str">
        <f t="array" ref="B25">IFERROR(INDEX('113年1月15日'!$B$9:$N$113,SMALL(IF('113年1月15日'!$C$9:$C$113&gt;200,ROW($1:$104),"X"),ROW('113年1月15日'!C23)),1),"")</f>
        <v/>
      </c>
      <c r="C25" s="30" t="str">
        <f>IFERROR(VLOOKUP($B25,'113年1月15日'!$B$9:$N$113,9,FALSE),"")</f>
        <v/>
      </c>
      <c r="D25" s="30" t="str">
        <f>IFERROR(VLOOKUP($B25,'113年1月15日'!$B$9:$N$113,10,FALSE),"")</f>
        <v/>
      </c>
      <c r="E25" s="30" t="str">
        <f>IFERROR(VLOOKUP($B25,'113年1月15日'!$B$9:$N$113,11,FALSE),"")</f>
        <v/>
      </c>
      <c r="F25" s="30" t="str">
        <f>IFERROR(VLOOKUP($B25,'113年1月15日'!$B$9:$N$113,12,FALSE),"")</f>
        <v/>
      </c>
      <c r="G25" s="30">
        <f t="shared" si="1"/>
        <v>23</v>
      </c>
      <c r="H25" s="30" t="str">
        <f t="array" ref="H25">IFERROR(INDEX('113年1月15日'!$B$9:$N$113,SMALL(IF('113年1月15日'!$D$9:$D$113&gt;200,ROW($1:$104),"X"),ROW('113年1月15日'!C23)),1),"")</f>
        <v>李定臻</v>
      </c>
      <c r="I25" s="30">
        <f>IFERROR(VLOOKUP($H25,'113年1月15日'!$B$9:$N$113,9,FALSE),"")</f>
        <v>96</v>
      </c>
      <c r="J25" s="30">
        <f>IFERROR(VLOOKUP($H25,'113年1月15日'!$B$9:$N$113,10,FALSE),"")</f>
        <v>3</v>
      </c>
      <c r="K25" s="30">
        <f>IFERROR(VLOOKUP($H25,'113年1月15日'!$B$9:$N$113,11,FALSE),"")</f>
        <v>17</v>
      </c>
      <c r="L25" s="30" t="str">
        <f>IFERROR(VLOOKUP($H25,'113年1月15日'!$B$9:$N$113,12,FALSE),"")</f>
        <v>辰</v>
      </c>
      <c r="M25" s="30" t="str">
        <f t="shared" si="2"/>
        <v/>
      </c>
      <c r="N25" s="30" t="str">
        <f t="array" ref="N25">IFERROR(INDEX('113年1月15日'!$B$9:$N$113,SMALL(IF('113年1月15日'!$E$9:$E$113&gt;200,ROW($1:$104),"X"),ROW('113年1月15日'!C23)),1),"")</f>
        <v/>
      </c>
      <c r="O25" s="30" t="str">
        <f>IFERROR(VLOOKUP($N25,'113年1月15日'!$B$9:$N$113,9,FALSE),"")</f>
        <v/>
      </c>
      <c r="P25" s="30" t="str">
        <f>IFERROR(VLOOKUP($N25,'113年1月15日'!$B$9:$N$113,10,FALSE),"")</f>
        <v/>
      </c>
      <c r="Q25" s="30" t="str">
        <f>IFERROR(VLOOKUP($N25,'113年1月15日'!$B$9:$N$113,11,FALSE),"")</f>
        <v/>
      </c>
      <c r="R25" s="30" t="str">
        <f>IFERROR(VLOOKUP($N25,'113年1月15日'!$B$9:$N$113,12,FALSE),"")</f>
        <v/>
      </c>
      <c r="S25" s="30">
        <f t="shared" si="3"/>
        <v>23</v>
      </c>
      <c r="T25" s="30" t="str">
        <f t="array" ref="T25">IFERROR(INDEX('113年1月15日'!$B$9:$N$113,SMALL(IF('113年1月15日'!$F$9:$F$113&gt;200,ROW($1:$104),"X"),ROW('113年1月15日'!C23)),1),"")</f>
        <v>陳浚福</v>
      </c>
      <c r="U25" s="30">
        <f>IFERROR(VLOOKUP($T25,'113年1月15日'!$B$9:$N$113,9,FALSE),"")</f>
        <v>38</v>
      </c>
      <c r="V25" s="30">
        <f>IFERROR(VLOOKUP($T25,'113年1月15日'!$B$9:$N$113,10,FALSE),"")</f>
        <v>6</v>
      </c>
      <c r="W25" s="30">
        <f>IFERROR(VLOOKUP($T25,'113年1月15日'!$B$9:$N$113,11,FALSE),"")</f>
        <v>2</v>
      </c>
      <c r="X25" s="30" t="str">
        <f>IFERROR(VLOOKUP($T25,'113年1月15日'!$B$9:$N$113,12,FALSE),"")</f>
        <v>午</v>
      </c>
    </row>
    <row r="26" spans="1:24" x14ac:dyDescent="0.25">
      <c r="A26" t="str">
        <f t="shared" si="0"/>
        <v/>
      </c>
      <c r="B26" s="30" t="str">
        <f t="array" ref="B26">IFERROR(INDEX('113年1月15日'!$B$9:$N$113,SMALL(IF('113年1月15日'!$C$9:$C$113&gt;200,ROW($1:$104),"X"),ROW('113年1月15日'!C24)),1),"")</f>
        <v/>
      </c>
      <c r="C26" s="30" t="str">
        <f>IFERROR(VLOOKUP($B26,'113年1月15日'!$B$9:$N$113,9,FALSE),"")</f>
        <v/>
      </c>
      <c r="D26" s="30" t="str">
        <f>IFERROR(VLOOKUP($B26,'113年1月15日'!$B$9:$N$113,10,FALSE),"")</f>
        <v/>
      </c>
      <c r="E26" s="30" t="str">
        <f>IFERROR(VLOOKUP($B26,'113年1月15日'!$B$9:$N$113,11,FALSE),"")</f>
        <v/>
      </c>
      <c r="F26" s="30" t="str">
        <f>IFERROR(VLOOKUP($B26,'113年1月15日'!$B$9:$N$113,12,FALSE),"")</f>
        <v/>
      </c>
      <c r="G26" s="30">
        <f t="shared" si="1"/>
        <v>24</v>
      </c>
      <c r="H26" s="30" t="str">
        <f t="array" ref="H26">IFERROR(INDEX('113年1月15日'!$B$9:$N$113,SMALL(IF('113年1月15日'!$D$9:$D$113&gt;200,ROW($1:$104),"X"),ROW('113年1月15日'!C24)),1),"")</f>
        <v>杜綵庭</v>
      </c>
      <c r="I26" s="30">
        <f>IFERROR(VLOOKUP($H26,'113年1月15日'!$B$9:$N$113,9,FALSE),"")</f>
        <v>46</v>
      </c>
      <c r="J26" s="30">
        <f>IFERROR(VLOOKUP($H26,'113年1月15日'!$B$9:$N$113,10,FALSE),"")</f>
        <v>11</v>
      </c>
      <c r="K26" s="30">
        <f>IFERROR(VLOOKUP($H26,'113年1月15日'!$B$9:$N$113,11,FALSE),"")</f>
        <v>17</v>
      </c>
      <c r="L26" s="30" t="str">
        <f>IFERROR(VLOOKUP($H26,'113年1月15日'!$B$9:$N$113,12,FALSE),"")</f>
        <v>吉</v>
      </c>
      <c r="M26" s="30" t="str">
        <f t="shared" si="2"/>
        <v/>
      </c>
      <c r="N26" s="30" t="str">
        <f t="array" ref="N26">IFERROR(INDEX('113年1月15日'!$B$9:$N$113,SMALL(IF('113年1月15日'!$E$9:$E$113&gt;200,ROW($1:$104),"X"),ROW('113年1月15日'!C24)),1),"")</f>
        <v/>
      </c>
      <c r="O26" s="30" t="str">
        <f>IFERROR(VLOOKUP($N26,'113年1月15日'!$B$9:$N$113,9,FALSE),"")</f>
        <v/>
      </c>
      <c r="P26" s="30" t="str">
        <f>IFERROR(VLOOKUP($N26,'113年1月15日'!$B$9:$N$113,10,FALSE),"")</f>
        <v/>
      </c>
      <c r="Q26" s="30" t="str">
        <f>IFERROR(VLOOKUP($N26,'113年1月15日'!$B$9:$N$113,11,FALSE),"")</f>
        <v/>
      </c>
      <c r="R26" s="30" t="str">
        <f>IFERROR(VLOOKUP($N26,'113年1月15日'!$B$9:$N$113,12,FALSE),"")</f>
        <v/>
      </c>
      <c r="S26" s="30">
        <f t="shared" si="3"/>
        <v>24</v>
      </c>
      <c r="T26" s="30" t="str">
        <f t="array" ref="T26">IFERROR(INDEX('113年1月15日'!$B$9:$N$113,SMALL(IF('113年1月15日'!$F$9:$F$113&gt;200,ROW($1:$104),"X"),ROW('113年1月15日'!C24)),1),"")</f>
        <v>陳介川</v>
      </c>
      <c r="U26" s="30">
        <f>IFERROR(VLOOKUP($T26,'113年1月15日'!$B$9:$N$113,9,FALSE),"")</f>
        <v>59</v>
      </c>
      <c r="V26" s="30">
        <f>IFERROR(VLOOKUP($T26,'113年1月15日'!$B$9:$N$113,10,FALSE),"")</f>
        <v>2</v>
      </c>
      <c r="W26" s="30">
        <f>IFERROR(VLOOKUP($T26,'113年1月15日'!$B$9:$N$113,11,FALSE),"")</f>
        <v>10</v>
      </c>
      <c r="X26" s="30" t="str">
        <f>IFERROR(VLOOKUP($T26,'113年1月15日'!$B$9:$N$113,12,FALSE),"")</f>
        <v>吉</v>
      </c>
    </row>
    <row r="27" spans="1:24" x14ac:dyDescent="0.25">
      <c r="A27" t="str">
        <f t="shared" si="0"/>
        <v/>
      </c>
      <c r="B27" s="30" t="str">
        <f t="array" ref="B27">IFERROR(INDEX('113年1月15日'!$B$9:$N$113,SMALL(IF('113年1月15日'!$C$9:$C$113&gt;200,ROW($1:$104),"X"),ROW('113年1月15日'!C25)),1),"")</f>
        <v/>
      </c>
      <c r="C27" s="30" t="str">
        <f>IFERROR(VLOOKUP($B27,'113年1月15日'!$B$9:$N$113,9,FALSE),"")</f>
        <v/>
      </c>
      <c r="D27" s="30" t="str">
        <f>IFERROR(VLOOKUP($B27,'113年1月15日'!$B$9:$N$113,10,FALSE),"")</f>
        <v/>
      </c>
      <c r="E27" s="30" t="str">
        <f>IFERROR(VLOOKUP($B27,'113年1月15日'!$B$9:$N$113,11,FALSE),"")</f>
        <v/>
      </c>
      <c r="F27" s="30" t="str">
        <f>IFERROR(VLOOKUP($B27,'113年1月15日'!$B$9:$N$113,12,FALSE),"")</f>
        <v/>
      </c>
      <c r="G27" s="30">
        <f t="shared" si="1"/>
        <v>25</v>
      </c>
      <c r="H27" s="30" t="str">
        <f t="array" ref="H27">IFERROR(INDEX('113年1月15日'!$B$9:$N$113,SMALL(IF('113年1月15日'!$D$9:$D$113&gt;200,ROW($1:$104),"X"),ROW('113年1月15日'!C25)),1),"")</f>
        <v>劉羿廷</v>
      </c>
      <c r="I27" s="30">
        <f>IFERROR(VLOOKUP($H27,'113年1月15日'!$B$9:$N$113,9,FALSE),"")</f>
        <v>41</v>
      </c>
      <c r="J27" s="30">
        <f>IFERROR(VLOOKUP($H27,'113年1月15日'!$B$9:$N$113,10,FALSE),"")</f>
        <v>11</v>
      </c>
      <c r="K27" s="30">
        <f>IFERROR(VLOOKUP($H27,'113年1月15日'!$B$9:$N$113,11,FALSE),"")</f>
        <v>12</v>
      </c>
      <c r="L27" s="30" t="str">
        <f>IFERROR(VLOOKUP($H27,'113年1月15日'!$B$9:$N$113,12,FALSE),"")</f>
        <v>吉</v>
      </c>
      <c r="M27" s="30" t="str">
        <f t="shared" si="2"/>
        <v/>
      </c>
      <c r="N27" s="30" t="str">
        <f t="array" ref="N27">IFERROR(INDEX('113年1月15日'!$B$9:$N$113,SMALL(IF('113年1月15日'!$E$9:$E$113&gt;200,ROW($1:$104),"X"),ROW('113年1月15日'!C25)),1),"")</f>
        <v/>
      </c>
      <c r="O27" s="30" t="str">
        <f>IFERROR(VLOOKUP($N27,'113年1月15日'!$B$9:$N$113,9,FALSE),"")</f>
        <v/>
      </c>
      <c r="P27" s="30" t="str">
        <f>IFERROR(VLOOKUP($N27,'113年1月15日'!$B$9:$N$113,10,FALSE),"")</f>
        <v/>
      </c>
      <c r="Q27" s="30" t="str">
        <f>IFERROR(VLOOKUP($N27,'113年1月15日'!$B$9:$N$113,11,FALSE),"")</f>
        <v/>
      </c>
      <c r="R27" s="30" t="str">
        <f>IFERROR(VLOOKUP($N27,'113年1月15日'!$B$9:$N$113,12,FALSE),"")</f>
        <v/>
      </c>
      <c r="S27" s="30">
        <f t="shared" si="3"/>
        <v>25</v>
      </c>
      <c r="T27" s="30" t="str">
        <f t="array" ref="T27">IFERROR(INDEX('113年1月15日'!$B$9:$N$113,SMALL(IF('113年1月15日'!$F$9:$F$113&gt;200,ROW($1:$104),"X"),ROW('113年1月15日'!C25)),1),"")</f>
        <v>陳桂婷</v>
      </c>
      <c r="U27" s="30">
        <f>IFERROR(VLOOKUP($T27,'113年1月15日'!$B$9:$N$113,9,FALSE),"")</f>
        <v>82</v>
      </c>
      <c r="V27" s="30">
        <f>IFERROR(VLOOKUP($T27,'113年1月15日'!$B$9:$N$113,10,FALSE),"")</f>
        <v>4</v>
      </c>
      <c r="W27" s="30">
        <f>IFERROR(VLOOKUP($T27,'113年1月15日'!$B$9:$N$113,11,FALSE),"")</f>
        <v>3</v>
      </c>
      <c r="X27" s="30" t="str">
        <f>IFERROR(VLOOKUP($T27,'113年1月15日'!$B$9:$N$113,12,FALSE),"")</f>
        <v>未</v>
      </c>
    </row>
    <row r="28" spans="1:24" x14ac:dyDescent="0.25">
      <c r="A28" t="str">
        <f t="shared" si="0"/>
        <v/>
      </c>
      <c r="B28" s="30" t="str">
        <f t="array" ref="B28">IFERROR(INDEX('113年1月15日'!$B$9:$N$113,SMALL(IF('113年1月15日'!$C$9:$C$113&gt;200,ROW($1:$104),"X"),ROW('113年1月15日'!C26)),1),"")</f>
        <v/>
      </c>
      <c r="C28" s="30" t="str">
        <f>IFERROR(VLOOKUP($B28,'113年1月15日'!$B$9:$N$113,9,FALSE),"")</f>
        <v/>
      </c>
      <c r="D28" s="30" t="str">
        <f>IFERROR(VLOOKUP($B28,'113年1月15日'!$B$9:$N$113,10,FALSE),"")</f>
        <v/>
      </c>
      <c r="E28" s="30" t="str">
        <f>IFERROR(VLOOKUP($B28,'113年1月15日'!$B$9:$N$113,11,FALSE),"")</f>
        <v/>
      </c>
      <c r="F28" s="30" t="str">
        <f>IFERROR(VLOOKUP($B28,'113年1月15日'!$B$9:$N$113,12,FALSE),"")</f>
        <v/>
      </c>
      <c r="G28" s="30">
        <f t="shared" si="1"/>
        <v>26</v>
      </c>
      <c r="H28" s="30" t="str">
        <f t="array" ref="H28">IFERROR(INDEX('113年1月15日'!$B$9:$N$113,SMALL(IF('113年1月15日'!$D$9:$D$113&gt;200,ROW($1:$104),"X"),ROW('113年1月15日'!C26)),1),"")</f>
        <v>陳清源</v>
      </c>
      <c r="I28" s="30">
        <f>IFERROR(VLOOKUP($H28,'113年1月15日'!$B$9:$N$113,9,FALSE),"")</f>
        <v>49</v>
      </c>
      <c r="J28" s="30">
        <f>IFERROR(VLOOKUP($H28,'113年1月15日'!$B$9:$N$113,10,FALSE),"")</f>
        <v>9</v>
      </c>
      <c r="K28" s="30">
        <f>IFERROR(VLOOKUP($H28,'113年1月15日'!$B$9:$N$113,11,FALSE),"")</f>
        <v>9</v>
      </c>
      <c r="L28" s="30" t="str">
        <f>IFERROR(VLOOKUP($H28,'113年1月15日'!$B$9:$N$113,12,FALSE),"")</f>
        <v>吉</v>
      </c>
      <c r="M28" s="30" t="str">
        <f t="shared" si="2"/>
        <v/>
      </c>
      <c r="N28" s="30" t="str">
        <f t="array" ref="N28">IFERROR(INDEX('113年1月15日'!$B$9:$N$113,SMALL(IF('113年1月15日'!$E$9:$E$113&gt;200,ROW($1:$104),"X"),ROW('113年1月15日'!C26)),1),"")</f>
        <v/>
      </c>
      <c r="O28" s="30" t="str">
        <f>IFERROR(VLOOKUP($N28,'113年1月15日'!$B$9:$N$113,9,FALSE),"")</f>
        <v/>
      </c>
      <c r="P28" s="30" t="str">
        <f>IFERROR(VLOOKUP($N28,'113年1月15日'!$B$9:$N$113,10,FALSE),"")</f>
        <v/>
      </c>
      <c r="Q28" s="30" t="str">
        <f>IFERROR(VLOOKUP($N28,'113年1月15日'!$B$9:$N$113,11,FALSE),"")</f>
        <v/>
      </c>
      <c r="R28" s="30" t="str">
        <f>IFERROR(VLOOKUP($N28,'113年1月15日'!$B$9:$N$113,12,FALSE),"")</f>
        <v/>
      </c>
      <c r="S28" s="30">
        <f t="shared" si="3"/>
        <v>26</v>
      </c>
      <c r="T28" s="30" t="str">
        <f t="array" ref="T28">IFERROR(INDEX('113年1月15日'!$B$9:$N$113,SMALL(IF('113年1月15日'!$F$9:$F$113&gt;200,ROW($1:$104),"X"),ROW('113年1月15日'!C26)),1),"")</f>
        <v>林錦德</v>
      </c>
      <c r="U28" s="30">
        <f>IFERROR(VLOOKUP($T28,'113年1月15日'!$B$9:$N$113,9,FALSE),"")</f>
        <v>47</v>
      </c>
      <c r="V28" s="30">
        <f>IFERROR(VLOOKUP($T28,'113年1月15日'!$B$9:$N$113,10,FALSE),"")</f>
        <v>2</v>
      </c>
      <c r="W28" s="30">
        <f>IFERROR(VLOOKUP($T28,'113年1月15日'!$B$9:$N$113,11,FALSE),"")</f>
        <v>21</v>
      </c>
      <c r="X28" s="30" t="str">
        <f>IFERROR(VLOOKUP($T28,'113年1月15日'!$B$9:$N$113,12,FALSE),"")</f>
        <v>辰</v>
      </c>
    </row>
    <row r="29" spans="1:24" x14ac:dyDescent="0.25">
      <c r="A29" t="str">
        <f t="shared" si="0"/>
        <v/>
      </c>
      <c r="B29" s="30" t="str">
        <f t="array" ref="B29">IFERROR(INDEX('113年1月15日'!$B$9:$N$113,SMALL(IF('113年1月15日'!$C$9:$C$113&gt;200,ROW($1:$104),"X"),ROW('113年1月15日'!C27)),1),"")</f>
        <v/>
      </c>
      <c r="C29" s="30" t="str">
        <f>IFERROR(VLOOKUP($B29,'113年1月15日'!$B$9:$N$113,9,FALSE),"")</f>
        <v/>
      </c>
      <c r="D29" s="30" t="str">
        <f>IFERROR(VLOOKUP($B29,'113年1月15日'!$B$9:$N$113,10,FALSE),"")</f>
        <v/>
      </c>
      <c r="E29" s="30" t="str">
        <f>IFERROR(VLOOKUP($B29,'113年1月15日'!$B$9:$N$113,11,FALSE),"")</f>
        <v/>
      </c>
      <c r="F29" s="30" t="str">
        <f>IFERROR(VLOOKUP($B29,'113年1月15日'!$B$9:$N$113,12,FALSE),"")</f>
        <v/>
      </c>
      <c r="G29" s="30">
        <f t="shared" si="1"/>
        <v>27</v>
      </c>
      <c r="H29" s="30" t="str">
        <f t="array" ref="H29">IFERROR(INDEX('113年1月15日'!$B$9:$N$113,SMALL(IF('113年1月15日'!$D$9:$D$113&gt;200,ROW($1:$104),"X"),ROW('113年1月15日'!C27)),1),"")</f>
        <v>楊呂却</v>
      </c>
      <c r="I29" s="30">
        <f>IFERROR(VLOOKUP($H29,'113年1月15日'!$B$9:$N$113,9,FALSE),"")</f>
        <v>43</v>
      </c>
      <c r="J29" s="30">
        <f>IFERROR(VLOOKUP($H29,'113年1月15日'!$B$9:$N$113,10,FALSE),"")</f>
        <v>1</v>
      </c>
      <c r="K29" s="30">
        <f>IFERROR(VLOOKUP($H29,'113年1月15日'!$B$9:$N$113,11,FALSE),"")</f>
        <v>8</v>
      </c>
      <c r="L29" s="30" t="str">
        <f>IFERROR(VLOOKUP($H29,'113年1月15日'!$B$9:$N$113,12,FALSE),"")</f>
        <v>辰</v>
      </c>
      <c r="M29" s="30" t="str">
        <f t="shared" si="2"/>
        <v/>
      </c>
      <c r="N29" s="30" t="str">
        <f t="array" ref="N29">IFERROR(INDEX('113年1月15日'!$B$9:$N$113,SMALL(IF('113年1月15日'!$E$9:$E$113&gt;200,ROW($1:$104),"X"),ROW('113年1月15日'!C27)),1),"")</f>
        <v/>
      </c>
      <c r="O29" s="30" t="str">
        <f>IFERROR(VLOOKUP($N29,'113年1月15日'!$B$9:$N$113,9,FALSE),"")</f>
        <v/>
      </c>
      <c r="P29" s="30" t="str">
        <f>IFERROR(VLOOKUP($N29,'113年1月15日'!$B$9:$N$113,10,FALSE),"")</f>
        <v/>
      </c>
      <c r="Q29" s="30" t="str">
        <f>IFERROR(VLOOKUP($N29,'113年1月15日'!$B$9:$N$113,11,FALSE),"")</f>
        <v/>
      </c>
      <c r="R29" s="30" t="str">
        <f>IFERROR(VLOOKUP($N29,'113年1月15日'!$B$9:$N$113,12,FALSE),"")</f>
        <v/>
      </c>
      <c r="S29" s="30" t="str">
        <f t="shared" si="3"/>
        <v/>
      </c>
      <c r="T29" s="30" t="str">
        <f t="array" ref="T29">IFERROR(INDEX('113年1月15日'!$B$9:$N$113,SMALL(IF('113年1月15日'!$F$9:$F$113&gt;200,ROW($1:$104),"X"),ROW('113年1月15日'!C27)),1),"")</f>
        <v/>
      </c>
      <c r="U29" s="30" t="str">
        <f>IFERROR(VLOOKUP($T29,'113年1月15日'!$B$9:$N$113,9,FALSE),"")</f>
        <v/>
      </c>
      <c r="V29" s="30" t="str">
        <f>IFERROR(VLOOKUP($T29,'113年1月15日'!$B$9:$N$113,10,FALSE),"")</f>
        <v/>
      </c>
      <c r="W29" s="30" t="str">
        <f>IFERROR(VLOOKUP($T29,'113年1月15日'!$B$9:$N$113,11,FALSE),"")</f>
        <v/>
      </c>
      <c r="X29" s="30" t="str">
        <f>IFERROR(VLOOKUP($T29,'113年1月15日'!$B$9:$N$113,12,FALSE),"")</f>
        <v/>
      </c>
    </row>
    <row r="30" spans="1:24" x14ac:dyDescent="0.25">
      <c r="A30" t="str">
        <f t="shared" si="0"/>
        <v/>
      </c>
      <c r="B30" s="30" t="str">
        <f t="array" ref="B30">IFERROR(INDEX('113年1月15日'!$B$9:$N$113,SMALL(IF('113年1月15日'!$C$9:$C$113&gt;200,ROW($1:$104),"X"),ROW('113年1月15日'!C28)),1),"")</f>
        <v/>
      </c>
      <c r="C30" s="30" t="str">
        <f>IFERROR(VLOOKUP($B30,'113年1月15日'!$B$9:$N$113,9,FALSE),"")</f>
        <v/>
      </c>
      <c r="D30" s="30" t="str">
        <f>IFERROR(VLOOKUP($B30,'113年1月15日'!$B$9:$N$113,10,FALSE),"")</f>
        <v/>
      </c>
      <c r="E30" s="30" t="str">
        <f>IFERROR(VLOOKUP($B30,'113年1月15日'!$B$9:$N$113,11,FALSE),"")</f>
        <v/>
      </c>
      <c r="F30" s="30" t="str">
        <f>IFERROR(VLOOKUP($B30,'113年1月15日'!$B$9:$N$113,12,FALSE),"")</f>
        <v/>
      </c>
      <c r="G30" s="30">
        <f t="shared" si="1"/>
        <v>28</v>
      </c>
      <c r="H30" s="30" t="str">
        <f t="array" ref="H30">IFERROR(INDEX('113年1月15日'!$B$9:$N$113,SMALL(IF('113年1月15日'!$D$9:$D$113&gt;200,ROW($1:$104),"X"),ROW('113年1月15日'!C28)),1),"")</f>
        <v>楊靜茹</v>
      </c>
      <c r="I30" s="30">
        <f>IFERROR(VLOOKUP($H30,'113年1月15日'!$B$9:$N$113,9,FALSE),"")</f>
        <v>68</v>
      </c>
      <c r="J30" s="30">
        <f>IFERROR(VLOOKUP($H30,'113年1月15日'!$B$9:$N$113,10,FALSE),"")</f>
        <v>6</v>
      </c>
      <c r="K30" s="30">
        <f>IFERROR(VLOOKUP($H30,'113年1月15日'!$B$9:$N$113,11,FALSE),"")</f>
        <v>4</v>
      </c>
      <c r="L30" s="30" t="str">
        <f>IFERROR(VLOOKUP($H30,'113年1月15日'!$B$9:$N$113,12,FALSE),"")</f>
        <v>申</v>
      </c>
      <c r="M30" s="30" t="str">
        <f t="shared" si="2"/>
        <v/>
      </c>
      <c r="N30" s="30" t="str">
        <f t="array" ref="N30">IFERROR(INDEX('113年1月15日'!$B$9:$N$113,SMALL(IF('113年1月15日'!$E$9:$E$113&gt;200,ROW($1:$104),"X"),ROW('113年1月15日'!C28)),1),"")</f>
        <v/>
      </c>
      <c r="O30" s="30" t="str">
        <f>IFERROR(VLOOKUP($N30,'113年1月15日'!$B$9:$N$113,9,FALSE),"")</f>
        <v/>
      </c>
      <c r="P30" s="30" t="str">
        <f>IFERROR(VLOOKUP($N30,'113年1月15日'!$B$9:$N$113,10,FALSE),"")</f>
        <v/>
      </c>
      <c r="Q30" s="30" t="str">
        <f>IFERROR(VLOOKUP($N30,'113年1月15日'!$B$9:$N$113,11,FALSE),"")</f>
        <v/>
      </c>
      <c r="R30" s="30" t="str">
        <f>IFERROR(VLOOKUP($N30,'113年1月15日'!$B$9:$N$113,12,FALSE),"")</f>
        <v/>
      </c>
      <c r="S30" s="30" t="str">
        <f t="shared" si="3"/>
        <v/>
      </c>
      <c r="T30" s="30" t="str">
        <f t="array" ref="T30">IFERROR(INDEX('113年1月15日'!$B$9:$N$113,SMALL(IF('113年1月15日'!$F$9:$F$113&gt;200,ROW($1:$104),"X"),ROW('113年1月15日'!C28)),1),"")</f>
        <v/>
      </c>
      <c r="U30" s="30" t="str">
        <f>IFERROR(VLOOKUP($T30,'113年1月15日'!$B$9:$N$113,9,FALSE),"")</f>
        <v/>
      </c>
      <c r="V30" s="30" t="str">
        <f>IFERROR(VLOOKUP($T30,'113年1月15日'!$B$9:$N$113,10,FALSE),"")</f>
        <v/>
      </c>
      <c r="W30" s="30" t="str">
        <f>IFERROR(VLOOKUP($T30,'113年1月15日'!$B$9:$N$113,11,FALSE),"")</f>
        <v/>
      </c>
      <c r="X30" s="30" t="str">
        <f>IFERROR(VLOOKUP($T30,'113年1月15日'!$B$9:$N$113,12,FALSE),"")</f>
        <v/>
      </c>
    </row>
    <row r="31" spans="1:24" x14ac:dyDescent="0.25">
      <c r="A31" t="str">
        <f t="shared" si="0"/>
        <v/>
      </c>
      <c r="B31" s="30" t="str">
        <f t="array" ref="B31">IFERROR(INDEX('113年1月15日'!$B$9:$N$113,SMALL(IF('113年1月15日'!$C$9:$C$113&gt;200,ROW($1:$104),"X"),ROW('113年1月15日'!C29)),1),"")</f>
        <v/>
      </c>
      <c r="C31" s="30" t="str">
        <f>IFERROR(VLOOKUP($B31,'113年1月15日'!$B$9:$N$113,9,FALSE),"")</f>
        <v/>
      </c>
      <c r="D31" s="30" t="str">
        <f>IFERROR(VLOOKUP($B31,'113年1月15日'!$B$9:$N$113,10,FALSE),"")</f>
        <v/>
      </c>
      <c r="E31" s="30" t="str">
        <f>IFERROR(VLOOKUP($B31,'113年1月15日'!$B$9:$N$113,11,FALSE),"")</f>
        <v/>
      </c>
      <c r="F31" s="30" t="str">
        <f>IFERROR(VLOOKUP($B31,'113年1月15日'!$B$9:$N$113,12,FALSE),"")</f>
        <v/>
      </c>
      <c r="G31" s="30">
        <f t="shared" si="1"/>
        <v>29</v>
      </c>
      <c r="H31" s="30" t="str">
        <f t="array" ref="H31">IFERROR(INDEX('113年1月15日'!$B$9:$N$113,SMALL(IF('113年1月15日'!$D$9:$D$113&gt;200,ROW($1:$104),"X"),ROW('113年1月15日'!C29)),1),"")</f>
        <v>黃文林</v>
      </c>
      <c r="I31" s="30">
        <f>IFERROR(VLOOKUP($H31,'113年1月15日'!$B$9:$N$113,9,FALSE),"")</f>
        <v>50</v>
      </c>
      <c r="J31" s="30">
        <f>IFERROR(VLOOKUP($H31,'113年1月15日'!$B$9:$N$113,10,FALSE),"")</f>
        <v>0</v>
      </c>
      <c r="K31" s="30">
        <f>IFERROR(VLOOKUP($H31,'113年1月15日'!$B$9:$N$113,11,FALSE),"")</f>
        <v>0</v>
      </c>
      <c r="L31" s="30">
        <f>IFERROR(VLOOKUP($H31,'113年1月15日'!$B$9:$N$113,12,FALSE),"")</f>
        <v>0</v>
      </c>
      <c r="M31" s="30" t="str">
        <f t="shared" si="2"/>
        <v/>
      </c>
      <c r="N31" s="30" t="str">
        <f t="array" ref="N31">IFERROR(INDEX('113年1月15日'!$B$9:$N$113,SMALL(IF('113年1月15日'!$E$9:$E$113&gt;200,ROW($1:$104),"X"),ROW('113年1月15日'!C29)),1),"")</f>
        <v/>
      </c>
      <c r="O31" s="30" t="str">
        <f>IFERROR(VLOOKUP($N31,'113年1月15日'!$B$9:$N$113,9,FALSE),"")</f>
        <v/>
      </c>
      <c r="P31" s="30" t="str">
        <f>IFERROR(VLOOKUP($N31,'113年1月15日'!$B$9:$N$113,10,FALSE),"")</f>
        <v/>
      </c>
      <c r="Q31" s="30" t="str">
        <f>IFERROR(VLOOKUP($N31,'113年1月15日'!$B$9:$N$113,11,FALSE),"")</f>
        <v/>
      </c>
      <c r="R31" s="30" t="str">
        <f>IFERROR(VLOOKUP($N31,'113年1月15日'!$B$9:$N$113,12,FALSE),"")</f>
        <v/>
      </c>
      <c r="S31" s="30" t="str">
        <f t="shared" si="3"/>
        <v/>
      </c>
      <c r="T31" s="30" t="str">
        <f t="array" ref="T31">IFERROR(INDEX('113年1月15日'!$B$9:$N$113,SMALL(IF('113年1月15日'!$F$9:$F$113&gt;200,ROW($1:$104),"X"),ROW('113年1月15日'!C29)),1),"")</f>
        <v/>
      </c>
      <c r="U31" s="30" t="str">
        <f>IFERROR(VLOOKUP($T31,'113年1月15日'!$B$9:$N$113,9,FALSE),"")</f>
        <v/>
      </c>
      <c r="V31" s="30" t="str">
        <f>IFERROR(VLOOKUP($T31,'113年1月15日'!$B$9:$N$113,10,FALSE),"")</f>
        <v/>
      </c>
      <c r="W31" s="30" t="str">
        <f>IFERROR(VLOOKUP($T31,'113年1月15日'!$B$9:$N$113,11,FALSE),"")</f>
        <v/>
      </c>
      <c r="X31" s="30" t="str">
        <f>IFERROR(VLOOKUP($T31,'113年1月15日'!$B$9:$N$113,12,FALSE),"")</f>
        <v/>
      </c>
    </row>
    <row r="32" spans="1:24" x14ac:dyDescent="0.25">
      <c r="A32" t="str">
        <f t="shared" si="0"/>
        <v/>
      </c>
      <c r="B32" s="30" t="str">
        <f t="array" ref="B32">IFERROR(INDEX('113年1月15日'!$B$9:$N$113,SMALL(IF('113年1月15日'!$C$9:$C$113&gt;200,ROW($1:$104),"X"),ROW('113年1月15日'!C30)),1),"")</f>
        <v/>
      </c>
      <c r="C32" s="30" t="str">
        <f>IFERROR(VLOOKUP($B32,'113年1月15日'!$B$9:$N$113,9,FALSE),"")</f>
        <v/>
      </c>
      <c r="D32" s="30" t="str">
        <f>IFERROR(VLOOKUP($B32,'113年1月15日'!$B$9:$N$113,10,FALSE),"")</f>
        <v/>
      </c>
      <c r="E32" s="30" t="str">
        <f>IFERROR(VLOOKUP($B32,'113年1月15日'!$B$9:$N$113,11,FALSE),"")</f>
        <v/>
      </c>
      <c r="F32" s="30" t="str">
        <f>IFERROR(VLOOKUP($B32,'113年1月15日'!$B$9:$N$113,12,FALSE),"")</f>
        <v/>
      </c>
      <c r="G32" s="30">
        <f t="shared" si="1"/>
        <v>30</v>
      </c>
      <c r="H32" s="30" t="str">
        <f t="array" ref="H32">IFERROR(INDEX('113年1月15日'!$B$9:$N$113,SMALL(IF('113年1月15日'!$D$9:$D$113&gt;200,ROW($1:$104),"X"),ROW('113年1月15日'!C30)),1),"")</f>
        <v>李明勳</v>
      </c>
      <c r="I32" s="30">
        <f>IFERROR(VLOOKUP($H32,'113年1月15日'!$B$9:$N$113,9,FALSE),"")</f>
        <v>54</v>
      </c>
      <c r="J32" s="30">
        <f>IFERROR(VLOOKUP($H32,'113年1月15日'!$B$9:$N$113,10,FALSE),"")</f>
        <v>0</v>
      </c>
      <c r="K32" s="30">
        <f>IFERROR(VLOOKUP($H32,'113年1月15日'!$B$9:$N$113,11,FALSE),"")</f>
        <v>0</v>
      </c>
      <c r="L32" s="30">
        <f>IFERROR(VLOOKUP($H32,'113年1月15日'!$B$9:$N$113,12,FALSE),"")</f>
        <v>0</v>
      </c>
      <c r="M32" s="30" t="str">
        <f t="shared" si="2"/>
        <v/>
      </c>
      <c r="N32" s="30" t="str">
        <f t="array" ref="N32">IFERROR(INDEX('113年1月15日'!$B$9:$N$113,SMALL(IF('113年1月15日'!$E$9:$E$113&gt;200,ROW($1:$104),"X"),ROW('113年1月15日'!C30)),1),"")</f>
        <v/>
      </c>
      <c r="O32" s="30" t="str">
        <f>IFERROR(VLOOKUP($N32,'113年1月15日'!$B$9:$N$113,9,FALSE),"")</f>
        <v/>
      </c>
      <c r="P32" s="30" t="str">
        <f>IFERROR(VLOOKUP($N32,'113年1月15日'!$B$9:$N$113,10,FALSE),"")</f>
        <v/>
      </c>
      <c r="Q32" s="30" t="str">
        <f>IFERROR(VLOOKUP($N32,'113年1月15日'!$B$9:$N$113,11,FALSE),"")</f>
        <v/>
      </c>
      <c r="R32" s="30" t="str">
        <f>IFERROR(VLOOKUP($N32,'113年1月15日'!$B$9:$N$113,12,FALSE),"")</f>
        <v/>
      </c>
      <c r="S32" s="30" t="str">
        <f t="shared" si="3"/>
        <v/>
      </c>
      <c r="T32" s="30" t="str">
        <f t="array" ref="T32">IFERROR(INDEX('113年1月15日'!$B$9:$N$113,SMALL(IF('113年1月15日'!$F$9:$F$113&gt;200,ROW($1:$104),"X"),ROW('113年1月15日'!C30)),1),"")</f>
        <v/>
      </c>
      <c r="U32" s="30" t="str">
        <f>IFERROR(VLOOKUP($T32,'113年1月15日'!$B$9:$N$113,9,FALSE),"")</f>
        <v/>
      </c>
      <c r="V32" s="30" t="str">
        <f>IFERROR(VLOOKUP($T32,'113年1月15日'!$B$9:$N$113,10,FALSE),"")</f>
        <v/>
      </c>
      <c r="W32" s="30" t="str">
        <f>IFERROR(VLOOKUP($T32,'113年1月15日'!$B$9:$N$113,11,FALSE),"")</f>
        <v/>
      </c>
      <c r="X32" s="30" t="str">
        <f>IFERROR(VLOOKUP($T32,'113年1月15日'!$B$9:$N$113,12,FALSE),"")</f>
        <v/>
      </c>
    </row>
    <row r="33" spans="1:24" x14ac:dyDescent="0.25">
      <c r="A33" t="str">
        <f t="shared" si="0"/>
        <v/>
      </c>
      <c r="B33" s="30" t="str">
        <f t="array" ref="B33">IFERROR(INDEX('113年1月15日'!$B$9:$N$113,SMALL(IF('113年1月15日'!$C$9:$C$113&gt;200,ROW($1:$104),"X"),ROW('113年1月15日'!C31)),1),"")</f>
        <v/>
      </c>
      <c r="C33" s="30" t="str">
        <f>IFERROR(VLOOKUP($B33,'113年1月15日'!$B$9:$N$113,9,FALSE),"")</f>
        <v/>
      </c>
      <c r="D33" s="30" t="str">
        <f>IFERROR(VLOOKUP($B33,'113年1月15日'!$B$9:$N$113,10,FALSE),"")</f>
        <v/>
      </c>
      <c r="E33" s="30" t="str">
        <f>IFERROR(VLOOKUP($B33,'113年1月15日'!$B$9:$N$113,11,FALSE),"")</f>
        <v/>
      </c>
      <c r="F33" s="30" t="str">
        <f>IFERROR(VLOOKUP($B33,'113年1月15日'!$B$9:$N$113,12,FALSE),"")</f>
        <v/>
      </c>
      <c r="G33" s="30">
        <f t="shared" si="1"/>
        <v>31</v>
      </c>
      <c r="H33" s="30" t="str">
        <f t="array" ref="H33">IFERROR(INDEX('113年1月15日'!$B$9:$N$113,SMALL(IF('113年1月15日'!$D$9:$D$113&gt;200,ROW($1:$104),"X"),ROW('113年1月15日'!C31)),1),"")</f>
        <v>黃晟</v>
      </c>
      <c r="I33" s="30">
        <f>IFERROR(VLOOKUP($H33,'113年1月15日'!$B$9:$N$113,9,FALSE),"")</f>
        <v>81</v>
      </c>
      <c r="J33" s="30">
        <f>IFERROR(VLOOKUP($H33,'113年1月15日'!$B$9:$N$113,10,FALSE),"")</f>
        <v>0</v>
      </c>
      <c r="K33" s="30">
        <f>IFERROR(VLOOKUP($H33,'113年1月15日'!$B$9:$N$113,11,FALSE),"")</f>
        <v>0</v>
      </c>
      <c r="L33" s="30">
        <f>IFERROR(VLOOKUP($H33,'113年1月15日'!$B$9:$N$113,12,FALSE),"")</f>
        <v>0</v>
      </c>
      <c r="M33" s="30" t="str">
        <f t="shared" si="2"/>
        <v/>
      </c>
      <c r="N33" s="30" t="str">
        <f t="array" ref="N33">IFERROR(INDEX('113年1月15日'!$B$9:$N$113,SMALL(IF('113年1月15日'!$E$9:$E$113&gt;200,ROW($1:$104),"X"),ROW('113年1月15日'!C31)),1),"")</f>
        <v/>
      </c>
      <c r="O33" s="30" t="str">
        <f>IFERROR(VLOOKUP($N33,'113年1月15日'!$B$9:$N$113,9,FALSE),"")</f>
        <v/>
      </c>
      <c r="P33" s="30" t="str">
        <f>IFERROR(VLOOKUP($N33,'113年1月15日'!$B$9:$N$113,10,FALSE),"")</f>
        <v/>
      </c>
      <c r="Q33" s="30" t="str">
        <f>IFERROR(VLOOKUP($N33,'113年1月15日'!$B$9:$N$113,11,FALSE),"")</f>
        <v/>
      </c>
      <c r="R33" s="30" t="str">
        <f>IFERROR(VLOOKUP($N33,'113年1月15日'!$B$9:$N$113,12,FALSE),"")</f>
        <v/>
      </c>
      <c r="S33" s="30" t="str">
        <f t="shared" si="3"/>
        <v/>
      </c>
      <c r="T33" s="30" t="str">
        <f t="array" ref="T33">IFERROR(INDEX('113年1月15日'!$B$9:$N$113,SMALL(IF('113年1月15日'!$F$9:$F$113&gt;200,ROW($1:$104),"X"),ROW('113年1月15日'!C31)),1),"")</f>
        <v/>
      </c>
      <c r="U33" s="30" t="str">
        <f>IFERROR(VLOOKUP($T33,'113年1月15日'!$B$9:$N$113,9,FALSE),"")</f>
        <v/>
      </c>
      <c r="V33" s="30" t="str">
        <f>IFERROR(VLOOKUP($T33,'113年1月15日'!$B$9:$N$113,10,FALSE),"")</f>
        <v/>
      </c>
      <c r="W33" s="30" t="str">
        <f>IFERROR(VLOOKUP($T33,'113年1月15日'!$B$9:$N$113,11,FALSE),"")</f>
        <v/>
      </c>
      <c r="X33" s="30" t="str">
        <f>IFERROR(VLOOKUP($T33,'113年1月15日'!$B$9:$N$113,12,FALSE),"")</f>
        <v/>
      </c>
    </row>
    <row r="34" spans="1:24" x14ac:dyDescent="0.25">
      <c r="A34" t="str">
        <f t="shared" si="0"/>
        <v/>
      </c>
      <c r="B34" s="30" t="str">
        <f t="array" ref="B34">IFERROR(INDEX('113年1月15日'!$B$9:$N$113,SMALL(IF('113年1月15日'!$C$9:$C$113&gt;200,ROW($1:$104),"X"),ROW('113年1月15日'!C32)),1),"")</f>
        <v/>
      </c>
      <c r="C34" s="30" t="str">
        <f>IFERROR(VLOOKUP($B34,'113年1月15日'!$B$9:$N$113,9,FALSE),"")</f>
        <v/>
      </c>
      <c r="D34" s="30" t="str">
        <f>IFERROR(VLOOKUP($B34,'113年1月15日'!$B$9:$N$113,10,FALSE),"")</f>
        <v/>
      </c>
      <c r="E34" s="30" t="str">
        <f>IFERROR(VLOOKUP($B34,'113年1月15日'!$B$9:$N$113,11,FALSE),"")</f>
        <v/>
      </c>
      <c r="F34" s="30" t="str">
        <f>IFERROR(VLOOKUP($B34,'113年1月15日'!$B$9:$N$113,12,FALSE),"")</f>
        <v/>
      </c>
      <c r="G34" s="30">
        <f t="shared" si="1"/>
        <v>32</v>
      </c>
      <c r="H34" s="30" t="str">
        <f t="array" ref="H34">IFERROR(INDEX('113年1月15日'!$B$9:$N$113,SMALL(IF('113年1月15日'!$D$9:$D$113&gt;200,ROW($1:$104),"X"),ROW('113年1月15日'!C32)),1),"")</f>
        <v>高鈺琳</v>
      </c>
      <c r="I34" s="30">
        <f>IFERROR(VLOOKUP($H34,'113年1月15日'!$B$9:$N$113,9,FALSE),"")</f>
        <v>76</v>
      </c>
      <c r="J34" s="30">
        <f>IFERROR(VLOOKUP($H34,'113年1月15日'!$B$9:$N$113,10,FALSE),"")</f>
        <v>0</v>
      </c>
      <c r="K34" s="30">
        <f>IFERROR(VLOOKUP($H34,'113年1月15日'!$B$9:$N$113,11,FALSE),"")</f>
        <v>0</v>
      </c>
      <c r="L34" s="30">
        <f>IFERROR(VLOOKUP($H34,'113年1月15日'!$B$9:$N$113,12,FALSE),"")</f>
        <v>0</v>
      </c>
      <c r="M34" s="30" t="str">
        <f t="shared" si="2"/>
        <v/>
      </c>
      <c r="N34" s="30" t="str">
        <f t="array" ref="N34">IFERROR(INDEX('113年1月15日'!$B$9:$N$113,SMALL(IF('113年1月15日'!$E$9:$E$113&gt;200,ROW($1:$104),"X"),ROW('113年1月15日'!C32)),1),"")</f>
        <v/>
      </c>
      <c r="O34" s="30" t="str">
        <f>IFERROR(VLOOKUP($N34,'113年1月15日'!$B$9:$N$113,9,FALSE),"")</f>
        <v/>
      </c>
      <c r="P34" s="30" t="str">
        <f>IFERROR(VLOOKUP($N34,'113年1月15日'!$B$9:$N$113,10,FALSE),"")</f>
        <v/>
      </c>
      <c r="Q34" s="30" t="str">
        <f>IFERROR(VLOOKUP($N34,'113年1月15日'!$B$9:$N$113,11,FALSE),"")</f>
        <v/>
      </c>
      <c r="R34" s="30" t="str">
        <f>IFERROR(VLOOKUP($N34,'113年1月15日'!$B$9:$N$113,12,FALSE),"")</f>
        <v/>
      </c>
      <c r="S34" s="30" t="str">
        <f t="shared" si="3"/>
        <v/>
      </c>
      <c r="T34" s="30" t="str">
        <f t="array" ref="T34">IFERROR(INDEX('113年1月15日'!$B$9:$N$113,SMALL(IF('113年1月15日'!$F$9:$F$113&gt;200,ROW($1:$104),"X"),ROW('113年1月15日'!C32)),1),"")</f>
        <v/>
      </c>
      <c r="U34" s="30" t="str">
        <f>IFERROR(VLOOKUP($T34,'113年1月15日'!$B$9:$N$113,9,FALSE),"")</f>
        <v/>
      </c>
      <c r="V34" s="30" t="str">
        <f>IFERROR(VLOOKUP($T34,'113年1月15日'!$B$9:$N$113,10,FALSE),"")</f>
        <v/>
      </c>
      <c r="W34" s="30" t="str">
        <f>IFERROR(VLOOKUP($T34,'113年1月15日'!$B$9:$N$113,11,FALSE),"")</f>
        <v/>
      </c>
      <c r="X34" s="30" t="str">
        <f>IFERROR(VLOOKUP($T34,'113年1月15日'!$B$9:$N$113,12,FALSE),"")</f>
        <v/>
      </c>
    </row>
    <row r="35" spans="1:24" x14ac:dyDescent="0.25">
      <c r="A35" t="str">
        <f t="shared" si="0"/>
        <v/>
      </c>
      <c r="B35" s="30" t="str">
        <f t="array" ref="B35">IFERROR(INDEX('113年1月15日'!$B$9:$N$113,SMALL(IF('113年1月15日'!$C$9:$C$113&gt;200,ROW($1:$104),"X"),ROW('113年1月15日'!C33)),1),"")</f>
        <v/>
      </c>
      <c r="C35" s="30" t="str">
        <f>IFERROR(VLOOKUP($B35,'113年1月15日'!$B$9:$N$113,9,FALSE),"")</f>
        <v/>
      </c>
      <c r="D35" s="30" t="str">
        <f>IFERROR(VLOOKUP($B35,'113年1月15日'!$B$9:$N$113,10,FALSE),"")</f>
        <v/>
      </c>
      <c r="E35" s="30" t="str">
        <f>IFERROR(VLOOKUP($B35,'113年1月15日'!$B$9:$N$113,11,FALSE),"")</f>
        <v/>
      </c>
      <c r="F35" s="30" t="str">
        <f>IFERROR(VLOOKUP($B35,'113年1月15日'!$B$9:$N$113,12,FALSE),"")</f>
        <v/>
      </c>
      <c r="G35" s="30">
        <f t="shared" si="1"/>
        <v>33</v>
      </c>
      <c r="H35" s="30" t="str">
        <f t="array" ref="H35">IFERROR(INDEX('113年1月15日'!$B$9:$N$113,SMALL(IF('113年1月15日'!$D$9:$D$113&gt;200,ROW($1:$104),"X"),ROW('113年1月15日'!C33)),1),"")</f>
        <v>高筠涵</v>
      </c>
      <c r="I35" s="30">
        <f>IFERROR(VLOOKUP($H35,'113年1月15日'!$B$9:$N$113,9,FALSE),"")</f>
        <v>110</v>
      </c>
      <c r="J35" s="30">
        <f>IFERROR(VLOOKUP($H35,'113年1月15日'!$B$9:$N$113,10,FALSE),"")</f>
        <v>0</v>
      </c>
      <c r="K35" s="30">
        <f>IFERROR(VLOOKUP($H35,'113年1月15日'!$B$9:$N$113,11,FALSE),"")</f>
        <v>0</v>
      </c>
      <c r="L35" s="30">
        <f>IFERROR(VLOOKUP($H35,'113年1月15日'!$B$9:$N$113,12,FALSE),"")</f>
        <v>0</v>
      </c>
      <c r="M35" s="30" t="str">
        <f t="shared" si="2"/>
        <v/>
      </c>
      <c r="N35" s="30" t="str">
        <f t="array" ref="N35">IFERROR(INDEX('113年1月15日'!$B$9:$N$113,SMALL(IF('113年1月15日'!$E$9:$E$113&gt;200,ROW($1:$104),"X"),ROW('113年1月15日'!C33)),1),"")</f>
        <v/>
      </c>
      <c r="O35" s="30" t="str">
        <f>IFERROR(VLOOKUP($N35,'113年1月15日'!$B$9:$N$113,9,FALSE),"")</f>
        <v/>
      </c>
      <c r="P35" s="30" t="str">
        <f>IFERROR(VLOOKUP($N35,'113年1月15日'!$B$9:$N$113,10,FALSE),"")</f>
        <v/>
      </c>
      <c r="Q35" s="30" t="str">
        <f>IFERROR(VLOOKUP($N35,'113年1月15日'!$B$9:$N$113,11,FALSE),"")</f>
        <v/>
      </c>
      <c r="R35" s="30" t="str">
        <f>IFERROR(VLOOKUP($N35,'113年1月15日'!$B$9:$N$113,12,FALSE),"")</f>
        <v/>
      </c>
      <c r="S35" s="30" t="str">
        <f t="shared" si="3"/>
        <v/>
      </c>
      <c r="T35" s="30" t="str">
        <f t="array" ref="T35">IFERROR(INDEX('113年1月15日'!$B$9:$N$113,SMALL(IF('113年1月15日'!$F$9:$F$113&gt;200,ROW($1:$104),"X"),ROW('113年1月15日'!C33)),1),"")</f>
        <v/>
      </c>
      <c r="U35" s="30" t="str">
        <f>IFERROR(VLOOKUP($T35,'113年1月15日'!$B$9:$N$113,9,FALSE),"")</f>
        <v/>
      </c>
      <c r="V35" s="30" t="str">
        <f>IFERROR(VLOOKUP($T35,'113年1月15日'!$B$9:$N$113,10,FALSE),"")</f>
        <v/>
      </c>
      <c r="W35" s="30" t="str">
        <f>IFERROR(VLOOKUP($T35,'113年1月15日'!$B$9:$N$113,11,FALSE),"")</f>
        <v/>
      </c>
      <c r="X35" s="30" t="str">
        <f>IFERROR(VLOOKUP($T35,'113年1月15日'!$B$9:$N$113,12,FALSE),"")</f>
        <v/>
      </c>
    </row>
    <row r="36" spans="1:24" x14ac:dyDescent="0.25">
      <c r="A36" t="str">
        <f t="shared" si="0"/>
        <v/>
      </c>
      <c r="B36" s="30" t="str">
        <f t="array" ref="B36">IFERROR(INDEX('113年1月15日'!$B$9:$N$113,SMALL(IF('113年1月15日'!$C$9:$C$113&gt;200,ROW($1:$104),"X"),ROW('113年1月15日'!C34)),1),"")</f>
        <v/>
      </c>
      <c r="C36" s="30" t="str">
        <f>IFERROR(VLOOKUP($B36,'113年1月15日'!$B$9:$N$113,9,FALSE),"")</f>
        <v/>
      </c>
      <c r="D36" s="30" t="str">
        <f>IFERROR(VLOOKUP($B36,'113年1月15日'!$B$9:$N$113,10,FALSE),"")</f>
        <v/>
      </c>
      <c r="E36" s="30" t="str">
        <f>IFERROR(VLOOKUP($B36,'113年1月15日'!$B$9:$N$113,11,FALSE),"")</f>
        <v/>
      </c>
      <c r="F36" s="30" t="str">
        <f>IFERROR(VLOOKUP($B36,'113年1月15日'!$B$9:$N$113,12,FALSE),"")</f>
        <v/>
      </c>
      <c r="G36" s="30">
        <f t="shared" si="1"/>
        <v>34</v>
      </c>
      <c r="H36" s="30" t="str">
        <f t="array" ref="H36">IFERROR(INDEX('113年1月15日'!$B$9:$N$113,SMALL(IF('113年1月15日'!$D$9:$D$113&gt;200,ROW($1:$104),"X"),ROW('113年1月15日'!C34)),1),"")</f>
        <v>高筠茹</v>
      </c>
      <c r="I36" s="30">
        <f>IFERROR(VLOOKUP($H36,'113年1月15日'!$B$9:$N$113,9,FALSE),"")</f>
        <v>112</v>
      </c>
      <c r="J36" s="30">
        <f>IFERROR(VLOOKUP($H36,'113年1月15日'!$B$9:$N$113,10,FALSE),"")</f>
        <v>0</v>
      </c>
      <c r="K36" s="30">
        <f>IFERROR(VLOOKUP($H36,'113年1月15日'!$B$9:$N$113,11,FALSE),"")</f>
        <v>0</v>
      </c>
      <c r="L36" s="30">
        <f>IFERROR(VLOOKUP($H36,'113年1月15日'!$B$9:$N$113,12,FALSE),"")</f>
        <v>0</v>
      </c>
      <c r="M36" s="30" t="str">
        <f t="shared" si="2"/>
        <v/>
      </c>
      <c r="N36" s="30" t="str">
        <f t="array" ref="N36">IFERROR(INDEX('113年1月15日'!$B$9:$N$113,SMALL(IF('113年1月15日'!$E$9:$E$113&gt;200,ROW($1:$104),"X"),ROW('113年1月15日'!C34)),1),"")</f>
        <v/>
      </c>
      <c r="O36" s="30" t="str">
        <f>IFERROR(VLOOKUP($N36,'113年1月15日'!$B$9:$N$113,9,FALSE),"")</f>
        <v/>
      </c>
      <c r="P36" s="30" t="str">
        <f>IFERROR(VLOOKUP($N36,'113年1月15日'!$B$9:$N$113,10,FALSE),"")</f>
        <v/>
      </c>
      <c r="Q36" s="30" t="str">
        <f>IFERROR(VLOOKUP($N36,'113年1月15日'!$B$9:$N$113,11,FALSE),"")</f>
        <v/>
      </c>
      <c r="R36" s="30" t="str">
        <f>IFERROR(VLOOKUP($N36,'113年1月15日'!$B$9:$N$113,12,FALSE),"")</f>
        <v/>
      </c>
      <c r="S36" s="30" t="str">
        <f t="shared" si="3"/>
        <v/>
      </c>
      <c r="T36" s="30" t="str">
        <f t="array" ref="T36">IFERROR(INDEX('113年1月15日'!$B$9:$N$113,SMALL(IF('113年1月15日'!$F$9:$F$113&gt;200,ROW($1:$104),"X"),ROW('113年1月15日'!C34)),1),"")</f>
        <v/>
      </c>
      <c r="U36" s="30" t="str">
        <f>IFERROR(VLOOKUP($T36,'113年1月15日'!$B$9:$N$113,9,FALSE),"")</f>
        <v/>
      </c>
      <c r="V36" s="30" t="str">
        <f>IFERROR(VLOOKUP($T36,'113年1月15日'!$B$9:$N$113,10,FALSE),"")</f>
        <v/>
      </c>
      <c r="W36" s="30" t="str">
        <f>IFERROR(VLOOKUP($T36,'113年1月15日'!$B$9:$N$113,11,FALSE),"")</f>
        <v/>
      </c>
      <c r="X36" s="30" t="str">
        <f>IFERROR(VLOOKUP($T36,'113年1月15日'!$B$9:$N$113,12,FALSE),"")</f>
        <v/>
      </c>
    </row>
    <row r="37" spans="1:24" x14ac:dyDescent="0.25">
      <c r="A37" t="str">
        <f t="shared" si="0"/>
        <v/>
      </c>
      <c r="B37" s="30" t="str">
        <f t="array" ref="B37">IFERROR(INDEX('113年1月15日'!$B$9:$N$113,SMALL(IF('113年1月15日'!$C$9:$C$113&gt;200,ROW($1:$104),"X"),ROW('113年1月15日'!C35)),1),"")</f>
        <v/>
      </c>
      <c r="C37" s="30" t="str">
        <f>IFERROR(VLOOKUP($B37,'113年1月15日'!$B$9:$N$113,9,FALSE),"")</f>
        <v/>
      </c>
      <c r="D37" s="30" t="str">
        <f>IFERROR(VLOOKUP($B37,'113年1月15日'!$B$9:$N$113,10,FALSE),"")</f>
        <v/>
      </c>
      <c r="E37" s="30" t="str">
        <f>IFERROR(VLOOKUP($B37,'113年1月15日'!$B$9:$N$113,11,FALSE),"")</f>
        <v/>
      </c>
      <c r="F37" s="30" t="str">
        <f>IFERROR(VLOOKUP($B37,'113年1月15日'!$B$9:$N$113,12,FALSE),"")</f>
        <v/>
      </c>
      <c r="G37" s="30">
        <f t="shared" si="1"/>
        <v>35</v>
      </c>
      <c r="H37" s="30" t="str">
        <f t="array" ref="H37">IFERROR(INDEX('113年1月15日'!$B$9:$N$113,SMALL(IF('113年1月15日'!$D$9:$D$113&gt;200,ROW($1:$104),"X"),ROW('113年1月15日'!C35)),1),"")</f>
        <v>陳昌齊</v>
      </c>
      <c r="I37" s="30">
        <f>IFERROR(VLOOKUP($H37,'113年1月15日'!$B$9:$N$113,9,FALSE),"")</f>
        <v>52</v>
      </c>
      <c r="J37" s="30">
        <f>IFERROR(VLOOKUP($H37,'113年1月15日'!$B$9:$N$113,10,FALSE),"")</f>
        <v>5</v>
      </c>
      <c r="K37" s="30">
        <f>IFERROR(VLOOKUP($H37,'113年1月15日'!$B$9:$N$113,11,FALSE),"")</f>
        <v>10</v>
      </c>
      <c r="L37" s="30" t="str">
        <f>IFERROR(VLOOKUP($H37,'113年1月15日'!$B$9:$N$113,12,FALSE),"")</f>
        <v>巳</v>
      </c>
      <c r="M37" s="30" t="str">
        <f t="shared" si="2"/>
        <v/>
      </c>
      <c r="N37" s="30" t="str">
        <f t="array" ref="N37">IFERROR(INDEX('113年1月15日'!$B$9:$N$113,SMALL(IF('113年1月15日'!$E$9:$E$113&gt;200,ROW($1:$104),"X"),ROW('113年1月15日'!C35)),1),"")</f>
        <v/>
      </c>
      <c r="O37" s="30" t="str">
        <f>IFERROR(VLOOKUP($N37,'113年1月15日'!$B$9:$N$113,9,FALSE),"")</f>
        <v/>
      </c>
      <c r="P37" s="30" t="str">
        <f>IFERROR(VLOOKUP($N37,'113年1月15日'!$B$9:$N$113,10,FALSE),"")</f>
        <v/>
      </c>
      <c r="Q37" s="30" t="str">
        <f>IFERROR(VLOOKUP($N37,'113年1月15日'!$B$9:$N$113,11,FALSE),"")</f>
        <v/>
      </c>
      <c r="R37" s="30" t="str">
        <f>IFERROR(VLOOKUP($N37,'113年1月15日'!$B$9:$N$113,12,FALSE),"")</f>
        <v/>
      </c>
      <c r="S37" s="30" t="str">
        <f t="shared" si="3"/>
        <v/>
      </c>
      <c r="T37" s="30" t="str">
        <f t="array" ref="T37">IFERROR(INDEX('113年1月15日'!$B$9:$N$113,SMALL(IF('113年1月15日'!$F$9:$F$113&gt;200,ROW($1:$104),"X"),ROW('113年1月15日'!C35)),1),"")</f>
        <v/>
      </c>
      <c r="U37" s="30" t="str">
        <f>IFERROR(VLOOKUP($T37,'113年1月15日'!$B$9:$N$113,9,FALSE),"")</f>
        <v/>
      </c>
      <c r="V37" s="30" t="str">
        <f>IFERROR(VLOOKUP($T37,'113年1月15日'!$B$9:$N$113,10,FALSE),"")</f>
        <v/>
      </c>
      <c r="W37" s="30" t="str">
        <f>IFERROR(VLOOKUP($T37,'113年1月15日'!$B$9:$N$113,11,FALSE),"")</f>
        <v/>
      </c>
      <c r="X37" s="30" t="str">
        <f>IFERROR(VLOOKUP($T37,'113年1月15日'!$B$9:$N$113,12,FALSE),"")</f>
        <v/>
      </c>
    </row>
    <row r="38" spans="1:24" x14ac:dyDescent="0.25">
      <c r="A38" t="str">
        <f t="shared" si="0"/>
        <v/>
      </c>
      <c r="B38" s="30" t="str">
        <f t="array" ref="B38">IFERROR(INDEX('113年1月15日'!$B$9:$N$113,SMALL(IF('113年1月15日'!$C$9:$C$113&gt;200,ROW($1:$104),"X"),ROW('113年1月15日'!C36)),1),"")</f>
        <v/>
      </c>
      <c r="C38" s="30" t="str">
        <f>IFERROR(VLOOKUP($B38,'113年1月15日'!$B$9:$N$113,9,FALSE),"")</f>
        <v/>
      </c>
      <c r="D38" s="30" t="str">
        <f>IFERROR(VLOOKUP($B38,'113年1月15日'!$B$9:$N$113,10,FALSE),"")</f>
        <v/>
      </c>
      <c r="E38" s="30" t="str">
        <f>IFERROR(VLOOKUP($B38,'113年1月15日'!$B$9:$N$113,11,FALSE),"")</f>
        <v/>
      </c>
      <c r="F38" s="30" t="str">
        <f>IFERROR(VLOOKUP($B38,'113年1月15日'!$B$9:$N$113,12,FALSE),"")</f>
        <v/>
      </c>
      <c r="G38" s="30">
        <f t="shared" si="1"/>
        <v>36</v>
      </c>
      <c r="H38" s="30" t="str">
        <f t="array" ref="H38">IFERROR(INDEX('113年1月15日'!$B$9:$N$113,SMALL(IF('113年1月15日'!$D$9:$D$113&gt;200,ROW($1:$104),"X"),ROW('113年1月15日'!C36)),1),"")</f>
        <v>楊昱津</v>
      </c>
      <c r="I38" s="30">
        <f>IFERROR(VLOOKUP($H38,'113年1月15日'!$B$9:$N$113,9,FALSE),"")</f>
        <v>69</v>
      </c>
      <c r="J38" s="30">
        <f>IFERROR(VLOOKUP($H38,'113年1月15日'!$B$9:$N$113,10,FALSE),"")</f>
        <v>10</v>
      </c>
      <c r="K38" s="30">
        <f>IFERROR(VLOOKUP($H38,'113年1月15日'!$B$9:$N$113,11,FALSE),"")</f>
        <v>22</v>
      </c>
      <c r="L38" s="30" t="str">
        <f>IFERROR(VLOOKUP($H38,'113年1月15日'!$B$9:$N$113,12,FALSE),"")</f>
        <v>巳</v>
      </c>
      <c r="M38" s="30" t="str">
        <f t="shared" si="2"/>
        <v/>
      </c>
      <c r="N38" s="30" t="str">
        <f t="array" ref="N38">IFERROR(INDEX('113年1月15日'!$B$9:$N$113,SMALL(IF('113年1月15日'!$E$9:$E$113&gt;200,ROW($1:$104),"X"),ROW('113年1月15日'!C36)),1),"")</f>
        <v/>
      </c>
      <c r="O38" s="30" t="str">
        <f>IFERROR(VLOOKUP($N38,'113年1月15日'!$B$9:$N$113,9,FALSE),"")</f>
        <v/>
      </c>
      <c r="P38" s="30" t="str">
        <f>IFERROR(VLOOKUP($N38,'113年1月15日'!$B$9:$N$113,10,FALSE),"")</f>
        <v/>
      </c>
      <c r="Q38" s="30" t="str">
        <f>IFERROR(VLOOKUP($N38,'113年1月15日'!$B$9:$N$113,11,FALSE),"")</f>
        <v/>
      </c>
      <c r="R38" s="30" t="str">
        <f>IFERROR(VLOOKUP($N38,'113年1月15日'!$B$9:$N$113,12,FALSE),"")</f>
        <v/>
      </c>
      <c r="S38" s="30" t="str">
        <f t="shared" si="3"/>
        <v/>
      </c>
      <c r="T38" s="30" t="str">
        <f t="array" ref="T38">IFERROR(INDEX('113年1月15日'!$B$9:$N$113,SMALL(IF('113年1月15日'!$F$9:$F$113&gt;200,ROW($1:$104),"X"),ROW('113年1月15日'!C36)),1),"")</f>
        <v/>
      </c>
      <c r="U38" s="30" t="str">
        <f>IFERROR(VLOOKUP($T38,'113年1月15日'!$B$9:$N$113,9,FALSE),"")</f>
        <v/>
      </c>
      <c r="V38" s="30" t="str">
        <f>IFERROR(VLOOKUP($T38,'113年1月15日'!$B$9:$N$113,10,FALSE),"")</f>
        <v/>
      </c>
      <c r="W38" s="30" t="str">
        <f>IFERROR(VLOOKUP($T38,'113年1月15日'!$B$9:$N$113,11,FALSE),"")</f>
        <v/>
      </c>
      <c r="X38" s="30" t="str">
        <f>IFERROR(VLOOKUP($T38,'113年1月15日'!$B$9:$N$113,12,FALSE),"")</f>
        <v/>
      </c>
    </row>
    <row r="39" spans="1:24" x14ac:dyDescent="0.25">
      <c r="A39" t="str">
        <f t="shared" si="0"/>
        <v/>
      </c>
      <c r="B39" s="30" t="str">
        <f t="array" ref="B39">IFERROR(INDEX('113年1月15日'!$B$9:$N$113,SMALL(IF('113年1月15日'!$C$9:$C$113&gt;200,ROW($1:$104),"X"),ROW('113年1月15日'!C37)),1),"")</f>
        <v/>
      </c>
      <c r="C39" s="30" t="str">
        <f>IFERROR(VLOOKUP($B39,'113年1月15日'!$B$9:$N$113,9,FALSE),"")</f>
        <v/>
      </c>
      <c r="D39" s="30" t="str">
        <f>IFERROR(VLOOKUP($B39,'113年1月15日'!$B$9:$N$113,10,FALSE),"")</f>
        <v/>
      </c>
      <c r="E39" s="30" t="str">
        <f>IFERROR(VLOOKUP($B39,'113年1月15日'!$B$9:$N$113,11,FALSE),"")</f>
        <v/>
      </c>
      <c r="F39" s="30" t="str">
        <f>IFERROR(VLOOKUP($B39,'113年1月15日'!$B$9:$N$113,12,FALSE),"")</f>
        <v/>
      </c>
      <c r="G39" s="30">
        <f t="shared" si="1"/>
        <v>37</v>
      </c>
      <c r="H39" s="30" t="str">
        <f t="array" ref="H39">IFERROR(INDEX('113年1月15日'!$B$9:$N$113,SMALL(IF('113年1月15日'!$D$9:$D$113&gt;200,ROW($1:$104),"X"),ROW('113年1月15日'!C37)),1),"")</f>
        <v>黃于珊</v>
      </c>
      <c r="I39" s="30">
        <f>IFERROR(VLOOKUP($H39,'113年1月15日'!$B$9:$N$113,9,FALSE),"")</f>
        <v>78</v>
      </c>
      <c r="J39" s="30">
        <f>IFERROR(VLOOKUP($H39,'113年1月15日'!$B$9:$N$113,10,FALSE),"")</f>
        <v>4</v>
      </c>
      <c r="K39" s="30">
        <f>IFERROR(VLOOKUP($H39,'113年1月15日'!$B$9:$N$113,11,FALSE),"")</f>
        <v>28</v>
      </c>
      <c r="L39" s="30" t="str">
        <f>IFERROR(VLOOKUP($H39,'113年1月15日'!$B$9:$N$113,12,FALSE),"")</f>
        <v>吉</v>
      </c>
      <c r="M39" s="30" t="str">
        <f t="shared" si="2"/>
        <v/>
      </c>
      <c r="N39" s="30" t="str">
        <f t="array" ref="N39">IFERROR(INDEX('113年1月15日'!$B$9:$N$113,SMALL(IF('113年1月15日'!$E$9:$E$113&gt;200,ROW($1:$104),"X"),ROW('113年1月15日'!C37)),1),"")</f>
        <v/>
      </c>
      <c r="O39" s="30" t="str">
        <f>IFERROR(VLOOKUP($N39,'113年1月15日'!$B$9:$N$113,9,FALSE),"")</f>
        <v/>
      </c>
      <c r="P39" s="30" t="str">
        <f>IFERROR(VLOOKUP($N39,'113年1月15日'!$B$9:$N$113,10,FALSE),"")</f>
        <v/>
      </c>
      <c r="Q39" s="30" t="str">
        <f>IFERROR(VLOOKUP($N39,'113年1月15日'!$B$9:$N$113,11,FALSE),"")</f>
        <v/>
      </c>
      <c r="R39" s="30" t="str">
        <f>IFERROR(VLOOKUP($N39,'113年1月15日'!$B$9:$N$113,12,FALSE),"")</f>
        <v/>
      </c>
      <c r="S39" s="30" t="str">
        <f t="shared" si="3"/>
        <v/>
      </c>
      <c r="T39" s="30" t="str">
        <f t="array" ref="T39">IFERROR(INDEX('113年1月15日'!$B$9:$N$113,SMALL(IF('113年1月15日'!$F$9:$F$113&gt;200,ROW($1:$104),"X"),ROW('113年1月15日'!C37)),1),"")</f>
        <v/>
      </c>
      <c r="U39" s="30" t="str">
        <f>IFERROR(VLOOKUP($T39,'113年1月15日'!$B$9:$N$113,9,FALSE),"")</f>
        <v/>
      </c>
      <c r="V39" s="30" t="str">
        <f>IFERROR(VLOOKUP($T39,'113年1月15日'!$B$9:$N$113,10,FALSE),"")</f>
        <v/>
      </c>
      <c r="W39" s="30" t="str">
        <f>IFERROR(VLOOKUP($T39,'113年1月15日'!$B$9:$N$113,11,FALSE),"")</f>
        <v/>
      </c>
      <c r="X39" s="30" t="str">
        <f>IFERROR(VLOOKUP($T39,'113年1月15日'!$B$9:$N$113,12,FALSE),"")</f>
        <v/>
      </c>
    </row>
    <row r="40" spans="1:24" x14ac:dyDescent="0.25">
      <c r="A40" t="str">
        <f t="shared" si="0"/>
        <v/>
      </c>
      <c r="B40" s="30" t="str">
        <f t="array" ref="B40">IFERROR(INDEX('113年1月15日'!$B$9:$N$113,SMALL(IF('113年1月15日'!$C$9:$C$113&gt;200,ROW($1:$104),"X"),ROW('113年1月15日'!C38)),1),"")</f>
        <v/>
      </c>
      <c r="C40" s="30" t="str">
        <f>IFERROR(VLOOKUP($B40,'113年1月15日'!$B$9:$N$113,9,FALSE),"")</f>
        <v/>
      </c>
      <c r="D40" s="30" t="str">
        <f>IFERROR(VLOOKUP($B40,'113年1月15日'!$B$9:$N$113,10,FALSE),"")</f>
        <v/>
      </c>
      <c r="E40" s="30" t="str">
        <f>IFERROR(VLOOKUP($B40,'113年1月15日'!$B$9:$N$113,11,FALSE),"")</f>
        <v/>
      </c>
      <c r="F40" s="30" t="str">
        <f>IFERROR(VLOOKUP($B40,'113年1月15日'!$B$9:$N$113,12,FALSE),"")</f>
        <v/>
      </c>
      <c r="G40" s="30">
        <f t="shared" si="1"/>
        <v>38</v>
      </c>
      <c r="H40" s="30" t="str">
        <f t="array" ref="H40">IFERROR(INDEX('113年1月15日'!$B$9:$N$113,SMALL(IF('113年1月15日'!$D$9:$D$113&gt;200,ROW($1:$104),"X"),ROW('113年1月15日'!C38)),1),"")</f>
        <v>黃偉答</v>
      </c>
      <c r="I40" s="30">
        <f>IFERROR(VLOOKUP($H40,'113年1月15日'!$B$9:$N$113,9,FALSE),"")</f>
        <v>75</v>
      </c>
      <c r="J40" s="30">
        <f>IFERROR(VLOOKUP($H40,'113年1月15日'!$B$9:$N$113,10,FALSE),"")</f>
        <v>10</v>
      </c>
      <c r="K40" s="30">
        <f>IFERROR(VLOOKUP($H40,'113年1月15日'!$B$9:$N$113,11,FALSE),"")</f>
        <v>14</v>
      </c>
      <c r="L40" s="30" t="str">
        <f>IFERROR(VLOOKUP($H40,'113年1月15日'!$B$9:$N$113,12,FALSE),"")</f>
        <v>吉</v>
      </c>
      <c r="M40" s="30" t="str">
        <f t="shared" si="2"/>
        <v/>
      </c>
      <c r="N40" s="30" t="str">
        <f t="array" ref="N40">IFERROR(INDEX('113年1月15日'!$B$9:$N$113,SMALL(IF('113年1月15日'!$E$9:$E$113&gt;200,ROW($1:$104),"X"),ROW('113年1月15日'!C38)),1),"")</f>
        <v/>
      </c>
      <c r="O40" s="30" t="str">
        <f>IFERROR(VLOOKUP($N40,'113年1月15日'!$B$9:$N$113,9,FALSE),"")</f>
        <v/>
      </c>
      <c r="P40" s="30" t="str">
        <f>IFERROR(VLOOKUP($N40,'113年1月15日'!$B$9:$N$113,10,FALSE),"")</f>
        <v/>
      </c>
      <c r="Q40" s="30" t="str">
        <f>IFERROR(VLOOKUP($N40,'113年1月15日'!$B$9:$N$113,11,FALSE),"")</f>
        <v/>
      </c>
      <c r="R40" s="30" t="str">
        <f>IFERROR(VLOOKUP($N40,'113年1月15日'!$B$9:$N$113,12,FALSE),"")</f>
        <v/>
      </c>
      <c r="S40" s="30" t="str">
        <f t="shared" si="3"/>
        <v/>
      </c>
      <c r="T40" s="30" t="str">
        <f t="array" ref="T40">IFERROR(INDEX('113年1月15日'!$B$9:$N$113,SMALL(IF('113年1月15日'!$F$9:$F$113&gt;200,ROW($1:$104),"X"),ROW('113年1月15日'!C38)),1),"")</f>
        <v/>
      </c>
      <c r="U40" s="30" t="str">
        <f>IFERROR(VLOOKUP($T40,'113年1月15日'!$B$9:$N$113,9,FALSE),"")</f>
        <v/>
      </c>
      <c r="V40" s="30" t="str">
        <f>IFERROR(VLOOKUP($T40,'113年1月15日'!$B$9:$N$113,10,FALSE),"")</f>
        <v/>
      </c>
      <c r="W40" s="30" t="str">
        <f>IFERROR(VLOOKUP($T40,'113年1月15日'!$B$9:$N$113,11,FALSE),"")</f>
        <v/>
      </c>
      <c r="X40" s="30" t="str">
        <f>IFERROR(VLOOKUP($T40,'113年1月15日'!$B$9:$N$113,12,FALSE),"")</f>
        <v/>
      </c>
    </row>
    <row r="41" spans="1:24" x14ac:dyDescent="0.25">
      <c r="A41" t="str">
        <f t="shared" si="0"/>
        <v/>
      </c>
      <c r="B41" s="30" t="str">
        <f t="array" ref="B41">IFERROR(INDEX('113年1月15日'!$B$9:$N$113,SMALL(IF('113年1月15日'!$C$9:$C$113&gt;200,ROW($1:$104),"X"),ROW('113年1月15日'!C39)),1),"")</f>
        <v/>
      </c>
      <c r="C41" s="30" t="str">
        <f>IFERROR(VLOOKUP($B41,'113年1月15日'!$B$9:$N$113,9,FALSE),"")</f>
        <v/>
      </c>
      <c r="D41" s="30" t="str">
        <f>IFERROR(VLOOKUP($B41,'113年1月15日'!$B$9:$N$113,10,FALSE),"")</f>
        <v/>
      </c>
      <c r="E41" s="30" t="str">
        <f>IFERROR(VLOOKUP($B41,'113年1月15日'!$B$9:$N$113,11,FALSE),"")</f>
        <v/>
      </c>
      <c r="F41" s="30" t="str">
        <f>IFERROR(VLOOKUP($B41,'113年1月15日'!$B$9:$N$113,12,FALSE),"")</f>
        <v/>
      </c>
      <c r="G41" s="30">
        <f t="shared" si="1"/>
        <v>39</v>
      </c>
      <c r="H41" s="30" t="str">
        <f t="array" ref="H41">IFERROR(INDEX('113年1月15日'!$B$9:$N$113,SMALL(IF('113年1月15日'!$D$9:$D$113&gt;200,ROW($1:$104),"X"),ROW('113年1月15日'!C39)),1),"")</f>
        <v>黃偉翔</v>
      </c>
      <c r="I41" s="30">
        <f>IFERROR(VLOOKUP($H41,'113年1月15日'!$B$9:$N$113,9,FALSE),"")</f>
        <v>74</v>
      </c>
      <c r="J41" s="30">
        <f>IFERROR(VLOOKUP($H41,'113年1月15日'!$B$9:$N$113,10,FALSE),"")</f>
        <v>3</v>
      </c>
      <c r="K41" s="30">
        <f>IFERROR(VLOOKUP($H41,'113年1月15日'!$B$9:$N$113,11,FALSE),"")</f>
        <v>10</v>
      </c>
      <c r="L41" s="30" t="str">
        <f>IFERROR(VLOOKUP($H41,'113年1月15日'!$B$9:$N$113,12,FALSE),"")</f>
        <v>吉</v>
      </c>
      <c r="M41" s="30" t="str">
        <f t="shared" si="2"/>
        <v/>
      </c>
      <c r="N41" s="30" t="str">
        <f t="array" ref="N41">IFERROR(INDEX('113年1月15日'!$B$9:$N$113,SMALL(IF('113年1月15日'!$E$9:$E$113&gt;200,ROW($1:$104),"X"),ROW('113年1月15日'!C39)),1),"")</f>
        <v/>
      </c>
      <c r="O41" s="30" t="str">
        <f>IFERROR(VLOOKUP($N41,'113年1月15日'!$B$9:$N$113,9,FALSE),"")</f>
        <v/>
      </c>
      <c r="P41" s="30" t="str">
        <f>IFERROR(VLOOKUP($N41,'113年1月15日'!$B$9:$N$113,10,FALSE),"")</f>
        <v/>
      </c>
      <c r="Q41" s="30" t="str">
        <f>IFERROR(VLOOKUP($N41,'113年1月15日'!$B$9:$N$113,11,FALSE),"")</f>
        <v/>
      </c>
      <c r="R41" s="30" t="str">
        <f>IFERROR(VLOOKUP($N41,'113年1月15日'!$B$9:$N$113,12,FALSE),"")</f>
        <v/>
      </c>
      <c r="S41" s="30" t="str">
        <f t="shared" si="3"/>
        <v/>
      </c>
      <c r="T41" s="30" t="str">
        <f t="array" ref="T41">IFERROR(INDEX('113年1月15日'!$B$9:$N$113,SMALL(IF('113年1月15日'!$F$9:$F$113&gt;200,ROW($1:$104),"X"),ROW('113年1月15日'!C39)),1),"")</f>
        <v/>
      </c>
      <c r="U41" s="30" t="str">
        <f>IFERROR(VLOOKUP($T41,'113年1月15日'!$B$9:$N$113,9,FALSE),"")</f>
        <v/>
      </c>
      <c r="V41" s="30" t="str">
        <f>IFERROR(VLOOKUP($T41,'113年1月15日'!$B$9:$N$113,10,FALSE),"")</f>
        <v/>
      </c>
      <c r="W41" s="30" t="str">
        <f>IFERROR(VLOOKUP($T41,'113年1月15日'!$B$9:$N$113,11,FALSE),"")</f>
        <v/>
      </c>
      <c r="X41" s="30" t="str">
        <f>IFERROR(VLOOKUP($T41,'113年1月15日'!$B$9:$N$113,12,FALSE),"")</f>
        <v/>
      </c>
    </row>
    <row r="42" spans="1:24" x14ac:dyDescent="0.25">
      <c r="A42" t="str">
        <f t="shared" si="0"/>
        <v/>
      </c>
      <c r="B42" s="30" t="str">
        <f t="array" ref="B42">IFERROR(INDEX('113年1月15日'!$B$9:$N$113,SMALL(IF('113年1月15日'!$C$9:$C$113&gt;200,ROW($1:$104),"X"),ROW('113年1月15日'!C40)),1),"")</f>
        <v/>
      </c>
      <c r="C42" s="30" t="str">
        <f>IFERROR(VLOOKUP($B42,'113年1月15日'!$B$9:$N$113,9,FALSE),"")</f>
        <v/>
      </c>
      <c r="D42" s="30" t="str">
        <f>IFERROR(VLOOKUP($B42,'113年1月15日'!$B$9:$N$113,10,FALSE),"")</f>
        <v/>
      </c>
      <c r="E42" s="30" t="str">
        <f>IFERROR(VLOOKUP($B42,'113年1月15日'!$B$9:$N$113,11,FALSE),"")</f>
        <v/>
      </c>
      <c r="F42" s="30" t="str">
        <f>IFERROR(VLOOKUP($B42,'113年1月15日'!$B$9:$N$113,12,FALSE),"")</f>
        <v/>
      </c>
      <c r="G42" s="30">
        <f t="shared" si="1"/>
        <v>40</v>
      </c>
      <c r="H42" s="30" t="str">
        <f t="array" ref="H42">IFERROR(INDEX('113年1月15日'!$B$9:$N$113,SMALL(IF('113年1月15日'!$D$9:$D$113&gt;200,ROW($1:$104),"X"),ROW('113年1月15日'!C40)),1),"")</f>
        <v>金亨利</v>
      </c>
      <c r="I42" s="30">
        <f>IFERROR(VLOOKUP($H42,'113年1月15日'!$B$9:$N$113,9,FALSE),"")</f>
        <v>37</v>
      </c>
      <c r="J42" s="30">
        <f>IFERROR(VLOOKUP($H42,'113年1月15日'!$B$9:$N$113,10,FALSE),"")</f>
        <v>12</v>
      </c>
      <c r="K42" s="30">
        <f>IFERROR(VLOOKUP($H42,'113年1月15日'!$B$9:$N$113,11,FALSE),"")</f>
        <v>28</v>
      </c>
      <c r="L42" s="30" t="str">
        <f>IFERROR(VLOOKUP($H42,'113年1月15日'!$B$9:$N$113,12,FALSE),"")</f>
        <v>吉</v>
      </c>
      <c r="M42" s="30" t="str">
        <f t="shared" si="2"/>
        <v/>
      </c>
      <c r="N42" s="30" t="str">
        <f t="array" ref="N42">IFERROR(INDEX('113年1月15日'!$B$9:$N$113,SMALL(IF('113年1月15日'!$E$9:$E$113&gt;200,ROW($1:$104),"X"),ROW('113年1月15日'!C40)),1),"")</f>
        <v/>
      </c>
      <c r="O42" s="30" t="str">
        <f>IFERROR(VLOOKUP($N42,'113年1月15日'!$B$9:$N$113,9,FALSE),"")</f>
        <v/>
      </c>
      <c r="P42" s="30" t="str">
        <f>IFERROR(VLOOKUP($N42,'113年1月15日'!$B$9:$N$113,10,FALSE),"")</f>
        <v/>
      </c>
      <c r="Q42" s="30" t="str">
        <f>IFERROR(VLOOKUP($N42,'113年1月15日'!$B$9:$N$113,11,FALSE),"")</f>
        <v/>
      </c>
      <c r="R42" s="30" t="str">
        <f>IFERROR(VLOOKUP($N42,'113年1月15日'!$B$9:$N$113,12,FALSE),"")</f>
        <v/>
      </c>
      <c r="S42" s="30" t="str">
        <f t="shared" si="3"/>
        <v/>
      </c>
      <c r="T42" s="30" t="str">
        <f t="array" ref="T42">IFERROR(INDEX('113年1月15日'!$B$9:$N$113,SMALL(IF('113年1月15日'!$F$9:$F$113&gt;200,ROW($1:$104),"X"),ROW('113年1月15日'!C40)),1),"")</f>
        <v/>
      </c>
      <c r="U42" s="30" t="str">
        <f>IFERROR(VLOOKUP($T42,'113年1月15日'!$B$9:$N$113,9,FALSE),"")</f>
        <v/>
      </c>
      <c r="V42" s="30" t="str">
        <f>IFERROR(VLOOKUP($T42,'113年1月15日'!$B$9:$N$113,10,FALSE),"")</f>
        <v/>
      </c>
      <c r="W42" s="30" t="str">
        <f>IFERROR(VLOOKUP($T42,'113年1月15日'!$B$9:$N$113,11,FALSE),"")</f>
        <v/>
      </c>
      <c r="X42" s="30" t="str">
        <f>IFERROR(VLOOKUP($T42,'113年1月15日'!$B$9:$N$113,12,FALSE),"")</f>
        <v/>
      </c>
    </row>
    <row r="43" spans="1:24" x14ac:dyDescent="0.25">
      <c r="A43" t="str">
        <f t="shared" si="0"/>
        <v/>
      </c>
      <c r="B43" s="30" t="str">
        <f t="array" ref="B43">IFERROR(INDEX('113年1月15日'!$B$9:$N$113,SMALL(IF('113年1月15日'!$C$9:$C$113&gt;200,ROW($1:$104),"X"),ROW('113年1月15日'!C41)),1),"")</f>
        <v/>
      </c>
      <c r="C43" s="30" t="str">
        <f>IFERROR(VLOOKUP($B43,'113年1月15日'!$B$9:$N$113,9,FALSE),"")</f>
        <v/>
      </c>
      <c r="D43" s="30" t="str">
        <f>IFERROR(VLOOKUP($B43,'113年1月15日'!$B$9:$N$113,10,FALSE),"")</f>
        <v/>
      </c>
      <c r="E43" s="30" t="str">
        <f>IFERROR(VLOOKUP($B43,'113年1月15日'!$B$9:$N$113,11,FALSE),"")</f>
        <v/>
      </c>
      <c r="F43" s="30" t="str">
        <f>IFERROR(VLOOKUP($B43,'113年1月15日'!$B$9:$N$113,12,FALSE),"")</f>
        <v/>
      </c>
      <c r="G43" s="30">
        <f t="shared" si="1"/>
        <v>41</v>
      </c>
      <c r="H43" s="30" t="str">
        <f t="array" ref="H43">IFERROR(INDEX('113年1月15日'!$B$9:$N$113,SMALL(IF('113年1月15日'!$D$9:$D$113&gt;200,ROW($1:$104),"X"),ROW('113年1月15日'!C41)),1),"")</f>
        <v>吳碧霞</v>
      </c>
      <c r="I43" s="30">
        <f>IFERROR(VLOOKUP($H43,'113年1月15日'!$B$9:$N$113,9,FALSE),"")</f>
        <v>39</v>
      </c>
      <c r="J43" s="30">
        <f>IFERROR(VLOOKUP($H43,'113年1月15日'!$B$9:$N$113,10,FALSE),"")</f>
        <v>10</v>
      </c>
      <c r="K43" s="30">
        <f>IFERROR(VLOOKUP($H43,'113年1月15日'!$B$9:$N$113,11,FALSE),"")</f>
        <v>28</v>
      </c>
      <c r="L43" s="30" t="str">
        <f>IFERROR(VLOOKUP($H43,'113年1月15日'!$B$9:$N$113,12,FALSE),"")</f>
        <v>吉</v>
      </c>
      <c r="M43" s="30" t="str">
        <f t="shared" si="2"/>
        <v/>
      </c>
      <c r="N43" s="30" t="str">
        <f t="array" ref="N43">IFERROR(INDEX('113年1月15日'!$B$9:$N$113,SMALL(IF('113年1月15日'!$E$9:$E$113&gt;200,ROW($1:$104),"X"),ROW('113年1月15日'!C41)),1),"")</f>
        <v/>
      </c>
      <c r="O43" s="30" t="str">
        <f>IFERROR(VLOOKUP($N43,'113年1月15日'!$B$9:$N$113,9,FALSE),"")</f>
        <v/>
      </c>
      <c r="P43" s="30" t="str">
        <f>IFERROR(VLOOKUP($N43,'113年1月15日'!$B$9:$N$113,10,FALSE),"")</f>
        <v/>
      </c>
      <c r="Q43" s="30" t="str">
        <f>IFERROR(VLOOKUP($N43,'113年1月15日'!$B$9:$N$113,11,FALSE),"")</f>
        <v/>
      </c>
      <c r="R43" s="30" t="str">
        <f>IFERROR(VLOOKUP($N43,'113年1月15日'!$B$9:$N$113,12,FALSE),"")</f>
        <v/>
      </c>
      <c r="S43" s="30" t="str">
        <f t="shared" si="3"/>
        <v/>
      </c>
      <c r="T43" s="30" t="str">
        <f t="array" ref="T43">IFERROR(INDEX('113年1月15日'!$B$9:$N$113,SMALL(IF('113年1月15日'!$F$9:$F$113&gt;200,ROW($1:$104),"X"),ROW('113年1月15日'!C41)),1),"")</f>
        <v/>
      </c>
      <c r="U43" s="30" t="str">
        <f>IFERROR(VLOOKUP($T43,'113年1月15日'!$B$9:$N$113,9,FALSE),"")</f>
        <v/>
      </c>
      <c r="V43" s="30" t="str">
        <f>IFERROR(VLOOKUP($T43,'113年1月15日'!$B$9:$N$113,10,FALSE),"")</f>
        <v/>
      </c>
      <c r="W43" s="30" t="str">
        <f>IFERROR(VLOOKUP($T43,'113年1月15日'!$B$9:$N$113,11,FALSE),"")</f>
        <v/>
      </c>
      <c r="X43" s="30" t="str">
        <f>IFERROR(VLOOKUP($T43,'113年1月15日'!$B$9:$N$113,12,FALSE),"")</f>
        <v/>
      </c>
    </row>
    <row r="44" spans="1:24" x14ac:dyDescent="0.25">
      <c r="A44" t="str">
        <f t="shared" si="0"/>
        <v/>
      </c>
      <c r="B44" s="30" t="str">
        <f t="array" ref="B44">IFERROR(INDEX('113年1月15日'!$B$9:$N$113,SMALL(IF('113年1月15日'!$C$9:$C$113&gt;200,ROW($1:$104),"X"),ROW('113年1月15日'!C42)),1),"")</f>
        <v/>
      </c>
      <c r="C44" s="30" t="str">
        <f>IFERROR(VLOOKUP($B44,'113年1月15日'!$B$9:$N$113,9,FALSE),"")</f>
        <v/>
      </c>
      <c r="D44" s="30" t="str">
        <f>IFERROR(VLOOKUP($B44,'113年1月15日'!$B$9:$N$113,10,FALSE),"")</f>
        <v/>
      </c>
      <c r="E44" s="30" t="str">
        <f>IFERROR(VLOOKUP($B44,'113年1月15日'!$B$9:$N$113,11,FALSE),"")</f>
        <v/>
      </c>
      <c r="F44" s="30" t="str">
        <f>IFERROR(VLOOKUP($B44,'113年1月15日'!$B$9:$N$113,12,FALSE),"")</f>
        <v/>
      </c>
      <c r="G44" s="30">
        <f t="shared" si="1"/>
        <v>42</v>
      </c>
      <c r="H44" s="30" t="str">
        <f t="array" ref="H44">IFERROR(INDEX('113年1月15日'!$B$9:$N$113,SMALL(IF('113年1月15日'!$D$9:$D$113&gt;200,ROW($1:$104),"X"),ROW('113年1月15日'!C42)),1),"")</f>
        <v>金慧貞</v>
      </c>
      <c r="I44" s="30">
        <f>IFERROR(VLOOKUP($H44,'113年1月15日'!$B$9:$N$113,9,FALSE),"")</f>
        <v>67</v>
      </c>
      <c r="J44" s="30">
        <f>IFERROR(VLOOKUP($H44,'113年1月15日'!$B$9:$N$113,10,FALSE),"")</f>
        <v>8</v>
      </c>
      <c r="K44" s="30">
        <f>IFERROR(VLOOKUP($H44,'113年1月15日'!$B$9:$N$113,11,FALSE),"")</f>
        <v>4</v>
      </c>
      <c r="L44" s="30" t="str">
        <f>IFERROR(VLOOKUP($H44,'113年1月15日'!$B$9:$N$113,12,FALSE),"")</f>
        <v>吉</v>
      </c>
      <c r="M44" s="30" t="str">
        <f t="shared" si="2"/>
        <v/>
      </c>
      <c r="N44" s="30" t="str">
        <f t="array" ref="N44">IFERROR(INDEX('113年1月15日'!$B$9:$N$113,SMALL(IF('113年1月15日'!$E$9:$E$113&gt;200,ROW($1:$104),"X"),ROW('113年1月15日'!C42)),1),"")</f>
        <v/>
      </c>
      <c r="O44" s="30" t="str">
        <f>IFERROR(VLOOKUP($N44,'113年1月15日'!$B$9:$N$113,9,FALSE),"")</f>
        <v/>
      </c>
      <c r="P44" s="30" t="str">
        <f>IFERROR(VLOOKUP($N44,'113年1月15日'!$B$9:$N$113,10,FALSE),"")</f>
        <v/>
      </c>
      <c r="Q44" s="30" t="str">
        <f>IFERROR(VLOOKUP($N44,'113年1月15日'!$B$9:$N$113,11,FALSE),"")</f>
        <v/>
      </c>
      <c r="R44" s="30" t="str">
        <f>IFERROR(VLOOKUP($N44,'113年1月15日'!$B$9:$N$113,12,FALSE),"")</f>
        <v/>
      </c>
      <c r="S44" s="30" t="str">
        <f t="shared" si="3"/>
        <v/>
      </c>
      <c r="T44" s="30" t="str">
        <f t="array" ref="T44">IFERROR(INDEX('113年1月15日'!$B$9:$N$113,SMALL(IF('113年1月15日'!$F$9:$F$113&gt;200,ROW($1:$104),"X"),ROW('113年1月15日'!C42)),1),"")</f>
        <v/>
      </c>
      <c r="U44" s="30" t="str">
        <f>IFERROR(VLOOKUP($T44,'113年1月15日'!$B$9:$N$113,9,FALSE),"")</f>
        <v/>
      </c>
      <c r="V44" s="30" t="str">
        <f>IFERROR(VLOOKUP($T44,'113年1月15日'!$B$9:$N$113,10,FALSE),"")</f>
        <v/>
      </c>
      <c r="W44" s="30" t="str">
        <f>IFERROR(VLOOKUP($T44,'113年1月15日'!$B$9:$N$113,11,FALSE),"")</f>
        <v/>
      </c>
      <c r="X44" s="30" t="str">
        <f>IFERROR(VLOOKUP($T44,'113年1月15日'!$B$9:$N$113,12,FALSE),"")</f>
        <v/>
      </c>
    </row>
    <row r="45" spans="1:24" x14ac:dyDescent="0.25">
      <c r="A45" t="str">
        <f t="shared" si="0"/>
        <v/>
      </c>
      <c r="B45" s="30" t="str">
        <f t="array" ref="B45">IFERROR(INDEX('113年1月15日'!$B$9:$N$113,SMALL(IF('113年1月15日'!$C$9:$C$113&gt;200,ROW($1:$104),"X"),ROW('113年1月15日'!C43)),1),"")</f>
        <v/>
      </c>
      <c r="C45" s="30" t="str">
        <f>IFERROR(VLOOKUP($B45,'113年1月15日'!$B$9:$N$113,9,FALSE),"")</f>
        <v/>
      </c>
      <c r="D45" s="30" t="str">
        <f>IFERROR(VLOOKUP($B45,'113年1月15日'!$B$9:$N$113,10,FALSE),"")</f>
        <v/>
      </c>
      <c r="E45" s="30" t="str">
        <f>IFERROR(VLOOKUP($B45,'113年1月15日'!$B$9:$N$113,11,FALSE),"")</f>
        <v/>
      </c>
      <c r="F45" s="30" t="str">
        <f>IFERROR(VLOOKUP($B45,'113年1月15日'!$B$9:$N$113,12,FALSE),"")</f>
        <v/>
      </c>
      <c r="G45" s="30">
        <f t="shared" si="1"/>
        <v>43</v>
      </c>
      <c r="H45" s="30" t="str">
        <f t="array" ref="H45">IFERROR(INDEX('113年1月15日'!$B$9:$N$113,SMALL(IF('113年1月15日'!$D$9:$D$113&gt;200,ROW($1:$104),"X"),ROW('113年1月15日'!C43)),1),"")</f>
        <v>金瑋貞</v>
      </c>
      <c r="I45" s="30">
        <f>IFERROR(VLOOKUP($H45,'113年1月15日'!$B$9:$N$113,9,FALSE),"")</f>
        <v>70</v>
      </c>
      <c r="J45" s="30">
        <f>IFERROR(VLOOKUP($H45,'113年1月15日'!$B$9:$N$113,10,FALSE),"")</f>
        <v>8</v>
      </c>
      <c r="K45" s="30">
        <f>IFERROR(VLOOKUP($H45,'113年1月15日'!$B$9:$N$113,11,FALSE),"")</f>
        <v>23</v>
      </c>
      <c r="L45" s="30" t="str">
        <f>IFERROR(VLOOKUP($H45,'113年1月15日'!$B$9:$N$113,12,FALSE),"")</f>
        <v>吉</v>
      </c>
      <c r="M45" s="30" t="str">
        <f t="shared" si="2"/>
        <v/>
      </c>
      <c r="N45" s="30" t="str">
        <f t="array" ref="N45">IFERROR(INDEX('113年1月15日'!$B$9:$N$113,SMALL(IF('113年1月15日'!$E$9:$E$113&gt;200,ROW($1:$104),"X"),ROW('113年1月15日'!C43)),1),"")</f>
        <v/>
      </c>
      <c r="O45" s="30" t="str">
        <f>IFERROR(VLOOKUP($N45,'113年1月15日'!$B$9:$N$113,9,FALSE),"")</f>
        <v/>
      </c>
      <c r="P45" s="30" t="str">
        <f>IFERROR(VLOOKUP($N45,'113年1月15日'!$B$9:$N$113,10,FALSE),"")</f>
        <v/>
      </c>
      <c r="Q45" s="30" t="str">
        <f>IFERROR(VLOOKUP($N45,'113年1月15日'!$B$9:$N$113,11,FALSE),"")</f>
        <v/>
      </c>
      <c r="R45" s="30" t="str">
        <f>IFERROR(VLOOKUP($N45,'113年1月15日'!$B$9:$N$113,12,FALSE),"")</f>
        <v/>
      </c>
      <c r="S45" s="30" t="str">
        <f t="shared" si="3"/>
        <v/>
      </c>
      <c r="T45" s="30" t="str">
        <f t="array" ref="T45">IFERROR(INDEX('113年1月15日'!$B$9:$N$113,SMALL(IF('113年1月15日'!$F$9:$F$113&gt;200,ROW($1:$104),"X"),ROW('113年1月15日'!C43)),1),"")</f>
        <v/>
      </c>
      <c r="U45" s="30" t="str">
        <f>IFERROR(VLOOKUP($T45,'113年1月15日'!$B$9:$N$113,9,FALSE),"")</f>
        <v/>
      </c>
      <c r="V45" s="30" t="str">
        <f>IFERROR(VLOOKUP($T45,'113年1月15日'!$B$9:$N$113,10,FALSE),"")</f>
        <v/>
      </c>
      <c r="W45" s="30" t="str">
        <f>IFERROR(VLOOKUP($T45,'113年1月15日'!$B$9:$N$113,11,FALSE),"")</f>
        <v/>
      </c>
      <c r="X45" s="30" t="str">
        <f>IFERROR(VLOOKUP($T45,'113年1月15日'!$B$9:$N$113,12,FALSE),"")</f>
        <v/>
      </c>
    </row>
    <row r="46" spans="1:24" x14ac:dyDescent="0.25">
      <c r="A46" t="str">
        <f t="shared" si="0"/>
        <v/>
      </c>
      <c r="B46" s="30" t="str">
        <f t="array" ref="B46">IFERROR(INDEX('113年1月15日'!$B$9:$N$113,SMALL(IF('113年1月15日'!$C$9:$C$113&gt;200,ROW($1:$104),"X"),ROW('113年1月15日'!C44)),1),"")</f>
        <v/>
      </c>
      <c r="C46" s="30" t="str">
        <f>IFERROR(VLOOKUP($B46,'113年1月15日'!$B$9:$N$113,9,FALSE),"")</f>
        <v/>
      </c>
      <c r="D46" s="30" t="str">
        <f>IFERROR(VLOOKUP($B46,'113年1月15日'!$B$9:$N$113,10,FALSE),"")</f>
        <v/>
      </c>
      <c r="E46" s="30" t="str">
        <f>IFERROR(VLOOKUP($B46,'113年1月15日'!$B$9:$N$113,11,FALSE),"")</f>
        <v/>
      </c>
      <c r="F46" s="30" t="str">
        <f>IFERROR(VLOOKUP($B46,'113年1月15日'!$B$9:$N$113,12,FALSE),"")</f>
        <v/>
      </c>
      <c r="G46" s="30">
        <f t="shared" si="1"/>
        <v>44</v>
      </c>
      <c r="H46" s="30" t="str">
        <f t="array" ref="H46">IFERROR(INDEX('113年1月15日'!$B$9:$N$113,SMALL(IF('113年1月15日'!$D$9:$D$113&gt;200,ROW($1:$104),"X"),ROW('113年1月15日'!C44)),1),"")</f>
        <v>黃宥甯</v>
      </c>
      <c r="I46" s="30">
        <f>IFERROR(VLOOKUP($H46,'113年1月15日'!$B$9:$N$113,9,FALSE),"")</f>
        <v>107</v>
      </c>
      <c r="J46" s="30">
        <f>IFERROR(VLOOKUP($H46,'113年1月15日'!$B$9:$N$113,10,FALSE),"")</f>
        <v>5</v>
      </c>
      <c r="K46" s="30">
        <f>IFERROR(VLOOKUP($H46,'113年1月15日'!$B$9:$N$113,11,FALSE),"")</f>
        <v>21</v>
      </c>
      <c r="L46" s="30" t="str">
        <f>IFERROR(VLOOKUP($H46,'113年1月15日'!$B$9:$N$113,12,FALSE),"")</f>
        <v>吉</v>
      </c>
      <c r="M46" s="30" t="str">
        <f t="shared" si="2"/>
        <v/>
      </c>
      <c r="N46" s="30" t="str">
        <f t="array" ref="N46">IFERROR(INDEX('113年1月15日'!$B$9:$N$113,SMALL(IF('113年1月15日'!$E$9:$E$113&gt;200,ROW($1:$104),"X"),ROW('113年1月15日'!C44)),1),"")</f>
        <v/>
      </c>
      <c r="O46" s="30" t="str">
        <f>IFERROR(VLOOKUP($N46,'113年1月15日'!$B$9:$N$113,9,FALSE),"")</f>
        <v/>
      </c>
      <c r="P46" s="30" t="str">
        <f>IFERROR(VLOOKUP($N46,'113年1月15日'!$B$9:$N$113,10,FALSE),"")</f>
        <v/>
      </c>
      <c r="Q46" s="30" t="str">
        <f>IFERROR(VLOOKUP($N46,'113年1月15日'!$B$9:$N$113,11,FALSE),"")</f>
        <v/>
      </c>
      <c r="R46" s="30" t="str">
        <f>IFERROR(VLOOKUP($N46,'113年1月15日'!$B$9:$N$113,12,FALSE),"")</f>
        <v/>
      </c>
      <c r="S46" s="30" t="str">
        <f t="shared" si="3"/>
        <v/>
      </c>
      <c r="T46" s="30" t="str">
        <f t="array" ref="T46">IFERROR(INDEX('113年1月15日'!$B$9:$N$113,SMALL(IF('113年1月15日'!$F$9:$F$113&gt;200,ROW($1:$104),"X"),ROW('113年1月15日'!C44)),1),"")</f>
        <v/>
      </c>
      <c r="U46" s="30" t="str">
        <f>IFERROR(VLOOKUP($T46,'113年1月15日'!$B$9:$N$113,9,FALSE),"")</f>
        <v/>
      </c>
      <c r="V46" s="30" t="str">
        <f>IFERROR(VLOOKUP($T46,'113年1月15日'!$B$9:$N$113,10,FALSE),"")</f>
        <v/>
      </c>
      <c r="W46" s="30" t="str">
        <f>IFERROR(VLOOKUP($T46,'113年1月15日'!$B$9:$N$113,11,FALSE),"")</f>
        <v/>
      </c>
      <c r="X46" s="30" t="str">
        <f>IFERROR(VLOOKUP($T46,'113年1月15日'!$B$9:$N$113,12,FALSE),"")</f>
        <v/>
      </c>
    </row>
    <row r="47" spans="1:24" x14ac:dyDescent="0.25">
      <c r="A47" t="str">
        <f t="shared" si="0"/>
        <v/>
      </c>
      <c r="B47" s="30" t="str">
        <f t="array" ref="B47">IFERROR(INDEX('113年1月15日'!$B$9:$N$113,SMALL(IF('113年1月15日'!$C$9:$C$113&gt;200,ROW($1:$104),"X"),ROW('113年1月15日'!C45)),1),"")</f>
        <v/>
      </c>
      <c r="C47" s="30" t="str">
        <f>IFERROR(VLOOKUP($B47,'113年1月15日'!$B$9:$N$113,9,FALSE),"")</f>
        <v/>
      </c>
      <c r="D47" s="30" t="str">
        <f>IFERROR(VLOOKUP($B47,'113年1月15日'!$B$9:$N$113,10,FALSE),"")</f>
        <v/>
      </c>
      <c r="E47" s="30" t="str">
        <f>IFERROR(VLOOKUP($B47,'113年1月15日'!$B$9:$N$113,11,FALSE),"")</f>
        <v/>
      </c>
      <c r="F47" s="30" t="str">
        <f>IFERROR(VLOOKUP($B47,'113年1月15日'!$B$9:$N$113,12,FALSE),"")</f>
        <v/>
      </c>
      <c r="G47" s="30">
        <f t="shared" si="1"/>
        <v>45</v>
      </c>
      <c r="H47" s="30" t="str">
        <f t="array" ref="H47">IFERROR(INDEX('113年1月15日'!$B$9:$N$113,SMALL(IF('113年1月15日'!$D$9:$D$113&gt;200,ROW($1:$104),"X"),ROW('113年1月15日'!C45)),1),"")</f>
        <v>金宥妡</v>
      </c>
      <c r="I47" s="30">
        <f>IFERROR(VLOOKUP($H47,'113年1月15日'!$B$9:$N$113,9,FALSE),"")</f>
        <v>112</v>
      </c>
      <c r="J47" s="30">
        <f>IFERROR(VLOOKUP($H47,'113年1月15日'!$B$9:$N$113,10,FALSE),"")</f>
        <v>1</v>
      </c>
      <c r="K47" s="30">
        <f>IFERROR(VLOOKUP($H47,'113年1月15日'!$B$9:$N$113,11,FALSE),"")</f>
        <v>10</v>
      </c>
      <c r="L47" s="30" t="str">
        <f>IFERROR(VLOOKUP($H47,'113年1月15日'!$B$9:$N$113,12,FALSE),"")</f>
        <v>吉</v>
      </c>
      <c r="M47" s="30" t="str">
        <f t="shared" si="2"/>
        <v/>
      </c>
      <c r="N47" s="30" t="str">
        <f t="array" ref="N47">IFERROR(INDEX('113年1月15日'!$B$9:$N$113,SMALL(IF('113年1月15日'!$E$9:$E$113&gt;200,ROW($1:$104),"X"),ROW('113年1月15日'!C45)),1),"")</f>
        <v/>
      </c>
      <c r="O47" s="30" t="str">
        <f>IFERROR(VLOOKUP($N47,'113年1月15日'!$B$9:$N$113,9,FALSE),"")</f>
        <v/>
      </c>
      <c r="P47" s="30" t="str">
        <f>IFERROR(VLOOKUP($N47,'113年1月15日'!$B$9:$N$113,10,FALSE),"")</f>
        <v/>
      </c>
      <c r="Q47" s="30" t="str">
        <f>IFERROR(VLOOKUP($N47,'113年1月15日'!$B$9:$N$113,11,FALSE),"")</f>
        <v/>
      </c>
      <c r="R47" s="30" t="str">
        <f>IFERROR(VLOOKUP($N47,'113年1月15日'!$B$9:$N$113,12,FALSE),"")</f>
        <v/>
      </c>
      <c r="S47" s="30" t="str">
        <f t="shared" si="3"/>
        <v/>
      </c>
      <c r="T47" s="30" t="str">
        <f t="array" ref="T47">IFERROR(INDEX('113年1月15日'!$B$9:$N$113,SMALL(IF('113年1月15日'!$F$9:$F$113&gt;200,ROW($1:$104),"X"),ROW('113年1月15日'!C45)),1),"")</f>
        <v/>
      </c>
      <c r="U47" s="30" t="str">
        <f>IFERROR(VLOOKUP($T47,'113年1月15日'!$B$9:$N$113,9,FALSE),"")</f>
        <v/>
      </c>
      <c r="V47" s="30" t="str">
        <f>IFERROR(VLOOKUP($T47,'113年1月15日'!$B$9:$N$113,10,FALSE),"")</f>
        <v/>
      </c>
      <c r="W47" s="30" t="str">
        <f>IFERROR(VLOOKUP($T47,'113年1月15日'!$B$9:$N$113,11,FALSE),"")</f>
        <v/>
      </c>
      <c r="X47" s="30" t="str">
        <f>IFERROR(VLOOKUP($T47,'113年1月15日'!$B$9:$N$113,12,FALSE),"")</f>
        <v/>
      </c>
    </row>
    <row r="48" spans="1:24" x14ac:dyDescent="0.25">
      <c r="A48" t="str">
        <f t="shared" si="0"/>
        <v/>
      </c>
      <c r="B48" s="30" t="str">
        <f t="array" ref="B48">IFERROR(INDEX('113年1月15日'!$B$9:$N$113,SMALL(IF('113年1月15日'!$C$9:$C$113&gt;200,ROW($1:$104),"X"),ROW('113年1月15日'!C46)),1),"")</f>
        <v/>
      </c>
      <c r="C48" s="30" t="str">
        <f>IFERROR(VLOOKUP($B48,'113年1月15日'!$B$9:$N$113,9,FALSE),"")</f>
        <v/>
      </c>
      <c r="D48" s="30" t="str">
        <f>IFERROR(VLOOKUP($B48,'113年1月15日'!$B$9:$N$113,10,FALSE),"")</f>
        <v/>
      </c>
      <c r="E48" s="30" t="str">
        <f>IFERROR(VLOOKUP($B48,'113年1月15日'!$B$9:$N$113,11,FALSE),"")</f>
        <v/>
      </c>
      <c r="F48" s="30" t="str">
        <f>IFERROR(VLOOKUP($B48,'113年1月15日'!$B$9:$N$113,12,FALSE),"")</f>
        <v/>
      </c>
      <c r="G48" s="30">
        <f t="shared" si="1"/>
        <v>46</v>
      </c>
      <c r="H48" s="30" t="str">
        <f t="array" ref="H48">IFERROR(INDEX('113年1月15日'!$B$9:$N$113,SMALL(IF('113年1月15日'!$D$9:$D$113&gt;200,ROW($1:$104),"X"),ROW('113年1月15日'!C46)),1),"")</f>
        <v>王慰民</v>
      </c>
      <c r="I48" s="30">
        <f>IFERROR(VLOOKUP($H48,'113年1月15日'!$B$9:$N$113,9,FALSE),"")</f>
        <v>55</v>
      </c>
      <c r="J48" s="30">
        <f>IFERROR(VLOOKUP($H48,'113年1月15日'!$B$9:$N$113,10,FALSE),"")</f>
        <v>8</v>
      </c>
      <c r="K48" s="30">
        <f>IFERROR(VLOOKUP($H48,'113年1月15日'!$B$9:$N$113,11,FALSE),"")</f>
        <v>15</v>
      </c>
      <c r="L48" s="30" t="str">
        <f>IFERROR(VLOOKUP($H48,'113年1月15日'!$B$9:$N$113,12,FALSE),"")</f>
        <v>吉</v>
      </c>
      <c r="M48" s="30" t="str">
        <f t="shared" si="2"/>
        <v/>
      </c>
      <c r="N48" s="30" t="str">
        <f t="array" ref="N48">IFERROR(INDEX('113年1月15日'!$B$9:$N$113,SMALL(IF('113年1月15日'!$E$9:$E$113&gt;200,ROW($1:$104),"X"),ROW('113年1月15日'!C46)),1),"")</f>
        <v/>
      </c>
      <c r="O48" s="30" t="str">
        <f>IFERROR(VLOOKUP($N48,'113年1月15日'!$B$9:$N$113,9,FALSE),"")</f>
        <v/>
      </c>
      <c r="P48" s="30" t="str">
        <f>IFERROR(VLOOKUP($N48,'113年1月15日'!$B$9:$N$113,10,FALSE),"")</f>
        <v/>
      </c>
      <c r="Q48" s="30" t="str">
        <f>IFERROR(VLOOKUP($N48,'113年1月15日'!$B$9:$N$113,11,FALSE),"")</f>
        <v/>
      </c>
      <c r="R48" s="30" t="str">
        <f>IFERROR(VLOOKUP($N48,'113年1月15日'!$B$9:$N$113,12,FALSE),"")</f>
        <v/>
      </c>
      <c r="S48" s="30" t="str">
        <f t="shared" si="3"/>
        <v/>
      </c>
      <c r="T48" s="30" t="str">
        <f t="array" ref="T48">IFERROR(INDEX('113年1月15日'!$B$9:$N$113,SMALL(IF('113年1月15日'!$F$9:$F$113&gt;200,ROW($1:$104),"X"),ROW('113年1月15日'!C46)),1),"")</f>
        <v/>
      </c>
      <c r="U48" s="30" t="str">
        <f>IFERROR(VLOOKUP($T48,'113年1月15日'!$B$9:$N$113,9,FALSE),"")</f>
        <v/>
      </c>
      <c r="V48" s="30" t="str">
        <f>IFERROR(VLOOKUP($T48,'113年1月15日'!$B$9:$N$113,10,FALSE),"")</f>
        <v/>
      </c>
      <c r="W48" s="30" t="str">
        <f>IFERROR(VLOOKUP($T48,'113年1月15日'!$B$9:$N$113,11,FALSE),"")</f>
        <v/>
      </c>
      <c r="X48" s="30" t="str">
        <f>IFERROR(VLOOKUP($T48,'113年1月15日'!$B$9:$N$113,12,FALSE),"")</f>
        <v/>
      </c>
    </row>
    <row r="49" spans="1:24" x14ac:dyDescent="0.25">
      <c r="A49" t="str">
        <f t="shared" si="0"/>
        <v/>
      </c>
      <c r="B49" s="30" t="str">
        <f t="array" ref="B49">IFERROR(INDEX('113年1月15日'!$B$9:$N$113,SMALL(IF('113年1月15日'!$C$9:$C$113&gt;200,ROW($1:$104),"X"),ROW('113年1月15日'!C47)),1),"")</f>
        <v/>
      </c>
      <c r="C49" s="30" t="str">
        <f>IFERROR(VLOOKUP($B104,'113年1月15日'!$B$9:$N$113,9,FALSE),"")</f>
        <v/>
      </c>
      <c r="D49" s="30" t="str">
        <f>IFERROR(VLOOKUP($B104,'113年1月15日'!$B$9:$N$113,10,FALSE),"")</f>
        <v/>
      </c>
      <c r="E49" s="30" t="str">
        <f>IFERROR(VLOOKUP($B104,'113年1月15日'!$B$9:$N$113,11,FALSE),"")</f>
        <v/>
      </c>
      <c r="F49" s="30" t="str">
        <f>IFERROR(VLOOKUP($B104,'113年1月15日'!$B$9:$N$113,12,FALSE),"")</f>
        <v/>
      </c>
      <c r="G49" s="30">
        <f t="shared" si="1"/>
        <v>47</v>
      </c>
      <c r="H49" s="30" t="str">
        <f t="array" ref="H49">IFERROR(INDEX('113年1月15日'!$B$9:$N$113,SMALL(IF('113年1月15日'!$D$9:$D$113&gt;200,ROW($1:$104),"X"),ROW('113年1月15日'!C47)),1),"")</f>
        <v>王柏晸</v>
      </c>
      <c r="I49" s="30">
        <f>IFERROR(VLOOKUP($H49,'113年1月15日'!$B$9:$N$113,9,FALSE),"")</f>
        <v>99</v>
      </c>
      <c r="J49" s="30">
        <f>IFERROR(VLOOKUP($H49,'113年1月15日'!$B$9:$N$113,10,FALSE),"")</f>
        <v>8</v>
      </c>
      <c r="K49" s="30">
        <f>IFERROR(VLOOKUP($H49,'113年1月15日'!$B$9:$N$113,11,FALSE),"")</f>
        <v>14</v>
      </c>
      <c r="L49" s="30" t="str">
        <f>IFERROR(VLOOKUP($H49,'113年1月15日'!$B$9:$N$113,12,FALSE),"")</f>
        <v>吉</v>
      </c>
      <c r="M49" s="30" t="str">
        <f t="shared" si="2"/>
        <v/>
      </c>
      <c r="N49" s="30" t="str">
        <f t="array" ref="N49">IFERROR(INDEX('113年1月15日'!$B$9:$N$113,SMALL(IF('113年1月15日'!$E$9:$E$113&gt;200,ROW($1:$104),"X"),ROW('113年1月15日'!C47)),1),"")</f>
        <v/>
      </c>
      <c r="O49" s="30" t="str">
        <f>IFERROR(VLOOKUP($N104,'113年1月15日'!$B$9:$N$113,9,FALSE),"")</f>
        <v/>
      </c>
      <c r="P49" s="30" t="str">
        <f>IFERROR(VLOOKUP($N104,'113年1月15日'!$B$9:$N$113,10,FALSE),"")</f>
        <v/>
      </c>
      <c r="Q49" s="30" t="str">
        <f>IFERROR(VLOOKUP($N104,'113年1月15日'!$B$9:$N$113,11,FALSE),"")</f>
        <v/>
      </c>
      <c r="R49" s="30" t="str">
        <f>IFERROR(VLOOKUP($N104,'113年1月15日'!$B$9:$N$113,12,FALSE),"")</f>
        <v/>
      </c>
      <c r="S49" s="30" t="str">
        <f t="shared" si="3"/>
        <v/>
      </c>
      <c r="T49" s="30" t="str">
        <f t="array" ref="T49">IFERROR(INDEX('113年1月15日'!$B$9:$N$113,SMALL(IF('113年1月15日'!$F$9:$F$113&gt;200,ROW($1:$104),"X"),ROW('113年1月15日'!C47)),1),"")</f>
        <v/>
      </c>
      <c r="U49" s="30" t="str">
        <f>IFERROR(VLOOKUP($T49,'113年1月15日'!$B$9:$N$113,9,FALSE),"")</f>
        <v/>
      </c>
      <c r="V49" s="30" t="str">
        <f>IFERROR(VLOOKUP($T49,'113年1月15日'!$B$9:$N$113,10,FALSE),"")</f>
        <v/>
      </c>
      <c r="W49" s="30" t="str">
        <f>IFERROR(VLOOKUP($T49,'113年1月15日'!$B$9:$N$113,11,FALSE),"")</f>
        <v/>
      </c>
      <c r="X49" s="30" t="str">
        <f>IFERROR(VLOOKUP($T49,'113年1月15日'!$B$9:$N$113,12,FALSE),"")</f>
        <v/>
      </c>
    </row>
    <row r="50" spans="1:24" x14ac:dyDescent="0.25">
      <c r="A50" t="str">
        <f t="shared" si="0"/>
        <v/>
      </c>
      <c r="B50" s="30" t="str">
        <f t="array" ref="B50">IFERROR(INDEX('113年1月15日'!$B$9:$N$113,SMALL(IF('113年1月15日'!$C$9:$C$113&gt;200,ROW($1:$104),"X"),ROW('113年1月15日'!C48)),1),"")</f>
        <v/>
      </c>
      <c r="C50" s="30" t="str">
        <f>IFERROR(VLOOKUP($B50,'113年1月15日'!$B$9:$N$113,9,FALSE),"")</f>
        <v/>
      </c>
      <c r="D50" s="30" t="str">
        <f>IFERROR(VLOOKUP($B50,'113年1月15日'!$B$9:$N$113,10,FALSE),"")</f>
        <v/>
      </c>
      <c r="E50" s="30" t="str">
        <f>IFERROR(VLOOKUP($B50,'113年1月15日'!$B$9:$N$113,11,FALSE),"")</f>
        <v/>
      </c>
      <c r="F50" s="30" t="str">
        <f>IFERROR(VLOOKUP($B50,'113年1月15日'!$B$9:$N$113,12,FALSE),"")</f>
        <v/>
      </c>
      <c r="G50" s="30">
        <f t="shared" si="1"/>
        <v>48</v>
      </c>
      <c r="H50" s="30" t="str">
        <f t="array" ref="H50">IFERROR(INDEX('113年1月15日'!$B$9:$N$113,SMALL(IF('113年1月15日'!$D$9:$D$113&gt;200,ROW($1:$104),"X"),ROW('113年1月15日'!C48)),1),"")</f>
        <v>王孇喜</v>
      </c>
      <c r="I50" s="30">
        <f>IFERROR(VLOOKUP($H50,'113年1月15日'!$B$9:$N$113,9,FALSE),"")</f>
        <v>102</v>
      </c>
      <c r="J50" s="30">
        <f>IFERROR(VLOOKUP($H50,'113年1月15日'!$B$9:$N$113,10,FALSE),"")</f>
        <v>5</v>
      </c>
      <c r="K50" s="30">
        <f>IFERROR(VLOOKUP($H50,'113年1月15日'!$B$9:$N$113,11,FALSE),"")</f>
        <v>12</v>
      </c>
      <c r="L50" s="30" t="str">
        <f>IFERROR(VLOOKUP($H50,'113年1月15日'!$B$9:$N$113,12,FALSE),"")</f>
        <v>吉</v>
      </c>
      <c r="M50" s="30" t="str">
        <f t="shared" si="2"/>
        <v/>
      </c>
      <c r="N50" s="30" t="str">
        <f t="array" ref="N50">IFERROR(INDEX('113年1月15日'!$B$9:$N$113,SMALL(IF('113年1月15日'!$E$9:$E$113&gt;200,ROW($1:$104),"X"),ROW('113年1月15日'!C48)),1),"")</f>
        <v/>
      </c>
      <c r="O50" s="30" t="str">
        <f>IFERROR(VLOOKUP($N50,'113年1月15日'!$B$9:$N$113,9,FALSE),"")</f>
        <v/>
      </c>
      <c r="P50" s="30" t="str">
        <f>IFERROR(VLOOKUP($N50,'113年1月15日'!$B$9:$N$113,10,FALSE),"")</f>
        <v/>
      </c>
      <c r="Q50" s="30" t="str">
        <f>IFERROR(VLOOKUP($N50,'113年1月15日'!$B$9:$N$113,11,FALSE),"")</f>
        <v/>
      </c>
      <c r="R50" s="30" t="str">
        <f>IFERROR(VLOOKUP($N50,'113年1月15日'!$B$9:$N$113,12,FALSE),"")</f>
        <v/>
      </c>
      <c r="S50" s="30" t="str">
        <f t="shared" si="3"/>
        <v/>
      </c>
      <c r="T50" s="30" t="str">
        <f t="array" ref="T50">IFERROR(INDEX('113年1月15日'!$B$9:$N$113,SMALL(IF('113年1月15日'!$F$9:$F$113&gt;200,ROW($1:$104),"X"),ROW('113年1月15日'!C48)),1),"")</f>
        <v/>
      </c>
      <c r="U50" s="30" t="str">
        <f>IFERROR(VLOOKUP($T50,'113年1月15日'!$B$9:$N$113,9,FALSE),"")</f>
        <v/>
      </c>
      <c r="V50" s="30" t="str">
        <f>IFERROR(VLOOKUP($T50,'113年1月15日'!$B$9:$N$113,10,FALSE),"")</f>
        <v/>
      </c>
      <c r="W50" s="30" t="str">
        <f>IFERROR(VLOOKUP($T50,'113年1月15日'!$B$9:$N$113,11,FALSE),"")</f>
        <v/>
      </c>
      <c r="X50" s="30" t="str">
        <f>IFERROR(VLOOKUP($T50,'113年1月15日'!$B$9:$N$113,12,FALSE),"")</f>
        <v/>
      </c>
    </row>
    <row r="51" spans="1:24" x14ac:dyDescent="0.25">
      <c r="A51" t="str">
        <f t="shared" si="0"/>
        <v/>
      </c>
      <c r="B51" s="30" t="str">
        <f t="array" ref="B51">IFERROR(INDEX('113年1月15日'!$B$9:$N$113,SMALL(IF('113年1月15日'!$C$9:$C$113&gt;200,ROW($1:$104),"X"),ROW('113年1月15日'!C104)),1),"")</f>
        <v/>
      </c>
      <c r="C51" s="30" t="str">
        <f>IFERROR(VLOOKUP($B51,'113年1月15日'!$B$9:$N$113,9,FALSE),"")</f>
        <v/>
      </c>
      <c r="D51" s="30" t="str">
        <f>IFERROR(VLOOKUP($B51,'113年1月15日'!$B$9:$N$113,10,FALSE),"")</f>
        <v/>
      </c>
      <c r="E51" s="30" t="str">
        <f>IFERROR(VLOOKUP($B51,'113年1月15日'!$B$9:$N$113,11,FALSE),"")</f>
        <v/>
      </c>
      <c r="F51" s="30" t="str">
        <f>IFERROR(VLOOKUP($B51,'113年1月15日'!$B$9:$N$113,12,FALSE),"")</f>
        <v/>
      </c>
      <c r="G51" s="30" t="str">
        <f t="shared" si="1"/>
        <v/>
      </c>
      <c r="H51" s="30" t="str">
        <f t="array" ref="H51">IFERROR(INDEX('113年1月15日'!$B$9:$N$113,SMALL(IF('113年1月15日'!$D$9:$D$113&gt;200,ROW($1:$104),"X"),ROW('113年1月15日'!C104)),1),"")</f>
        <v/>
      </c>
      <c r="I51" s="30" t="str">
        <f>IFERROR(VLOOKUP($H51,'113年1月15日'!$B$9:$N$113,9,FALSE),"")</f>
        <v/>
      </c>
      <c r="J51" s="30" t="str">
        <f>IFERROR(VLOOKUP($H51,'113年1月15日'!$B$9:$N$113,10,FALSE),"")</f>
        <v/>
      </c>
      <c r="K51" s="30" t="str">
        <f>IFERROR(VLOOKUP($H51,'113年1月15日'!$B$9:$N$113,11,FALSE),"")</f>
        <v/>
      </c>
      <c r="L51" s="30" t="str">
        <f>IFERROR(VLOOKUP($H51,'113年1月15日'!$B$9:$N$113,12,FALSE),"")</f>
        <v/>
      </c>
      <c r="M51" s="30" t="str">
        <f t="shared" si="2"/>
        <v/>
      </c>
      <c r="N51" s="30" t="str">
        <f t="array" ref="N51">IFERROR(INDEX('113年1月15日'!$B$9:$N$113,SMALL(IF('113年1月15日'!$E$9:$E$113&gt;200,ROW($1:$104),"X"),ROW('113年1月15日'!C104)),1),"")</f>
        <v/>
      </c>
      <c r="O51" s="30" t="str">
        <f>IFERROR(VLOOKUP($N51,'113年1月15日'!$B$9:$N$113,9,FALSE),"")</f>
        <v/>
      </c>
      <c r="P51" s="30" t="str">
        <f>IFERROR(VLOOKUP($N51,'113年1月15日'!$B$9:$N$113,10,FALSE),"")</f>
        <v/>
      </c>
      <c r="Q51" s="30" t="str">
        <f>IFERROR(VLOOKUP($N51,'113年1月15日'!$B$9:$N$113,11,FALSE),"")</f>
        <v/>
      </c>
      <c r="R51" s="30" t="str">
        <f>IFERROR(VLOOKUP($N51,'113年1月15日'!$B$9:$N$113,12,FALSE),"")</f>
        <v/>
      </c>
      <c r="S51" s="30" t="str">
        <f t="shared" si="3"/>
        <v/>
      </c>
      <c r="T51" s="30" t="str">
        <f t="array" ref="T51">IFERROR(INDEX('113年1月15日'!$B$9:$N$113,SMALL(IF('113年1月15日'!$F$9:$F$113&gt;200,ROW($1:$104),"X"),ROW('113年1月15日'!C49)),1),"")</f>
        <v/>
      </c>
      <c r="U51" s="30" t="str">
        <f>IFERROR(VLOOKUP($T51,'113年1月15日'!$B$9:$N$113,9,FALSE),"")</f>
        <v/>
      </c>
      <c r="V51" s="30" t="str">
        <f>IFERROR(VLOOKUP($T51,'113年1月15日'!$B$9:$N$113,10,FALSE),"")</f>
        <v/>
      </c>
      <c r="W51" s="30" t="str">
        <f>IFERROR(VLOOKUP($T51,'113年1月15日'!$B$9:$N$113,11,FALSE),"")</f>
        <v/>
      </c>
      <c r="X51" s="30" t="str">
        <f>IFERROR(VLOOKUP($T51,'113年1月15日'!$B$9:$N$113,12,FALSE),"")</f>
        <v/>
      </c>
    </row>
    <row r="52" spans="1:24" x14ac:dyDescent="0.25">
      <c r="A52" t="str">
        <f t="shared" si="0"/>
        <v/>
      </c>
      <c r="B52" s="30" t="str">
        <f t="array" ref="B52">IFERROR(INDEX('113年1月15日'!$B$9:$N$113,SMALL(IF('113年1月15日'!$C$9:$C$113&gt;200,ROW($1:$104),"X"),ROW('113年1月15日'!C50)),1),"")</f>
        <v/>
      </c>
      <c r="C52" s="30" t="str">
        <f>IFERROR(VLOOKUP($B52,'113年1月15日'!$B$9:$N$113,9,FALSE),"")</f>
        <v/>
      </c>
      <c r="D52" s="30" t="str">
        <f>IFERROR(VLOOKUP($B52,'113年1月15日'!$B$9:$N$113,10,FALSE),"")</f>
        <v/>
      </c>
      <c r="E52" s="30" t="str">
        <f>IFERROR(VLOOKUP($B52,'113年1月15日'!$B$9:$N$113,11,FALSE),"")</f>
        <v/>
      </c>
      <c r="F52" s="30" t="str">
        <f>IFERROR(VLOOKUP($B52,'113年1月15日'!$B$9:$N$113,12,FALSE),"")</f>
        <v/>
      </c>
      <c r="G52" s="30" t="str">
        <f t="shared" si="1"/>
        <v/>
      </c>
      <c r="H52" s="30" t="str">
        <f t="array" ref="H52">IFERROR(INDEX('113年1月15日'!$B$9:$N$113,SMALL(IF('113年1月15日'!$D$9:$D$113&gt;200,ROW($1:$104),"X"),ROW('113年1月15日'!C50)),1),"")</f>
        <v/>
      </c>
      <c r="I52" s="30" t="str">
        <f>IFERROR(VLOOKUP($H52,'113年1月15日'!$B$9:$N$113,9,FALSE),"")</f>
        <v/>
      </c>
      <c r="J52" s="30" t="str">
        <f>IFERROR(VLOOKUP($H52,'113年1月15日'!$B$9:$N$113,10,FALSE),"")</f>
        <v/>
      </c>
      <c r="K52" s="30" t="str">
        <f>IFERROR(VLOOKUP($H52,'113年1月15日'!$B$9:$N$113,11,FALSE),"")</f>
        <v/>
      </c>
      <c r="L52" s="30" t="str">
        <f>IFERROR(VLOOKUP($H52,'113年1月15日'!$B$9:$N$113,12,FALSE),"")</f>
        <v/>
      </c>
      <c r="M52" s="30" t="str">
        <f t="shared" si="2"/>
        <v/>
      </c>
      <c r="N52" s="30" t="str">
        <f t="array" ref="N52">IFERROR(INDEX('113年1月15日'!$B$9:$N$113,SMALL(IF('113年1月15日'!$E$9:$E$113&gt;200,ROW($1:$104),"X"),ROW('113年1月15日'!C50)),1),"")</f>
        <v/>
      </c>
      <c r="O52" s="30" t="str">
        <f>IFERROR(VLOOKUP($N52,'113年1月15日'!$B$9:$N$113,9,FALSE),"")</f>
        <v/>
      </c>
      <c r="P52" s="30" t="str">
        <f>IFERROR(VLOOKUP($N52,'113年1月15日'!$B$9:$N$113,10,FALSE),"")</f>
        <v/>
      </c>
      <c r="Q52" s="30" t="str">
        <f>IFERROR(VLOOKUP($N52,'113年1月15日'!$B$9:$N$113,11,FALSE),"")</f>
        <v/>
      </c>
      <c r="R52" s="30" t="str">
        <f>IFERROR(VLOOKUP($N52,'113年1月15日'!$B$9:$N$113,12,FALSE),"")</f>
        <v/>
      </c>
      <c r="S52" s="30" t="str">
        <f t="shared" si="3"/>
        <v/>
      </c>
      <c r="T52" s="30" t="str">
        <f t="array" ref="T52">IFERROR(INDEX('113年1月15日'!$B$9:$N$113,SMALL(IF('113年1月15日'!$F$9:$F$113&gt;200,ROW($1:$104),"X"),ROW('113年1月15日'!C50)),1),"")</f>
        <v/>
      </c>
      <c r="U52" s="30" t="str">
        <f>IFERROR(VLOOKUP($T52,'113年1月15日'!$B$9:$N$113,9,FALSE),"")</f>
        <v/>
      </c>
      <c r="V52" s="30" t="str">
        <f>IFERROR(VLOOKUP($T52,'113年1月15日'!$B$9:$N$113,10,FALSE),"")</f>
        <v/>
      </c>
      <c r="W52" s="30" t="str">
        <f>IFERROR(VLOOKUP($T52,'113年1月15日'!$B$9:$N$113,11,FALSE),"")</f>
        <v/>
      </c>
      <c r="X52" s="30" t="str">
        <f>IFERROR(VLOOKUP($T52,'113年1月15日'!$B$9:$N$113,12,FALSE),"")</f>
        <v/>
      </c>
    </row>
    <row r="53" spans="1:24" x14ac:dyDescent="0.25">
      <c r="A53" t="str">
        <f t="shared" si="0"/>
        <v/>
      </c>
      <c r="B53" s="30" t="str">
        <f t="array" ref="B53">IFERROR(INDEX('113年1月15日'!$B$9:$N$113,SMALL(IF('113年1月15日'!$C$9:$C$113&gt;200,ROW($1:$104),"X"),ROW('113年1月15日'!C51)),1),"")</f>
        <v/>
      </c>
      <c r="C53" s="30" t="str">
        <f>IFERROR(VLOOKUP($B53,'113年1月15日'!$B$9:$N$113,9,FALSE),"")</f>
        <v/>
      </c>
      <c r="D53" s="30" t="str">
        <f>IFERROR(VLOOKUP($B53,'113年1月15日'!$B$9:$N$113,10,FALSE),"")</f>
        <v/>
      </c>
      <c r="E53" s="30" t="str">
        <f>IFERROR(VLOOKUP($B53,'113年1月15日'!$B$9:$N$113,11,FALSE),"")</f>
        <v/>
      </c>
      <c r="F53" s="30" t="str">
        <f>IFERROR(VLOOKUP($B53,'113年1月15日'!$B$9:$N$113,12,FALSE),"")</f>
        <v/>
      </c>
      <c r="G53" s="30" t="str">
        <f t="shared" si="1"/>
        <v/>
      </c>
      <c r="H53" s="30" t="str">
        <f t="array" ref="H53">IFERROR(INDEX('113年1月15日'!$B$9:$N$113,SMALL(IF('113年1月15日'!$D$9:$D$113&gt;200,ROW($1:$104),"X"),ROW('113年1月15日'!C51)),1),"")</f>
        <v/>
      </c>
      <c r="I53" s="30" t="str">
        <f>IFERROR(VLOOKUP($H53,'113年1月15日'!$B$9:$N$113,9,FALSE),"")</f>
        <v/>
      </c>
      <c r="J53" s="30" t="str">
        <f>IFERROR(VLOOKUP($H53,'113年1月15日'!$B$9:$N$113,10,FALSE),"")</f>
        <v/>
      </c>
      <c r="K53" s="30" t="str">
        <f>IFERROR(VLOOKUP($H53,'113年1月15日'!$B$9:$N$113,11,FALSE),"")</f>
        <v/>
      </c>
      <c r="L53" s="30" t="str">
        <f>IFERROR(VLOOKUP($H53,'113年1月15日'!$B$9:$N$113,12,FALSE),"")</f>
        <v/>
      </c>
      <c r="M53" s="30" t="str">
        <f t="shared" si="2"/>
        <v/>
      </c>
      <c r="N53" s="30" t="str">
        <f t="array" ref="N53">IFERROR(INDEX('113年1月15日'!$B$9:$N$113,SMALL(IF('113年1月15日'!$E$9:$E$113&gt;200,ROW($1:$104),"X"),ROW('113年1月15日'!C51)),1),"")</f>
        <v/>
      </c>
      <c r="O53" s="30" t="str">
        <f>IFERROR(VLOOKUP($N53,'113年1月15日'!$B$9:$N$113,9,FALSE),"")</f>
        <v/>
      </c>
      <c r="P53" s="30" t="str">
        <f>IFERROR(VLOOKUP($N53,'113年1月15日'!$B$9:$N$113,10,FALSE),"")</f>
        <v/>
      </c>
      <c r="Q53" s="30" t="str">
        <f>IFERROR(VLOOKUP($N53,'113年1月15日'!$B$9:$N$113,11,FALSE),"")</f>
        <v/>
      </c>
      <c r="R53" s="30" t="str">
        <f>IFERROR(VLOOKUP($N53,'113年1月15日'!$B$9:$N$113,12,FALSE),"")</f>
        <v/>
      </c>
      <c r="S53" s="30" t="str">
        <f t="shared" si="3"/>
        <v/>
      </c>
      <c r="T53" s="30" t="str">
        <f t="array" ref="T53">IFERROR(INDEX('113年1月15日'!$B$9:$N$113,SMALL(IF('113年1月15日'!$F$9:$F$113&gt;200,ROW($1:$104),"X"),ROW('113年1月15日'!C51)),1),"")</f>
        <v/>
      </c>
      <c r="U53" s="30" t="str">
        <f>IFERROR(VLOOKUP($T53,'113年1月15日'!$B$9:$N$113,9,FALSE),"")</f>
        <v/>
      </c>
      <c r="V53" s="30" t="str">
        <f>IFERROR(VLOOKUP($T53,'113年1月15日'!$B$9:$N$113,10,FALSE),"")</f>
        <v/>
      </c>
      <c r="W53" s="30" t="str">
        <f>IFERROR(VLOOKUP($T53,'113年1月15日'!$B$9:$N$113,11,FALSE),"")</f>
        <v/>
      </c>
      <c r="X53" s="30" t="str">
        <f>IFERROR(VLOOKUP($T53,'113年1月15日'!$B$9:$N$113,12,FALSE),"")</f>
        <v/>
      </c>
    </row>
    <row r="54" spans="1:24" x14ac:dyDescent="0.25">
      <c r="A54" t="str">
        <f t="shared" si="0"/>
        <v/>
      </c>
      <c r="B54" s="30" t="str">
        <f t="array" ref="B54">IFERROR(INDEX('113年1月15日'!$B$9:$N$113,SMALL(IF('113年1月15日'!$C$9:$C$113&gt;200,ROW($1:$104),"X"),ROW('113年1月15日'!C52)),1),"")</f>
        <v/>
      </c>
      <c r="C54" s="30" t="str">
        <f>IFERROR(VLOOKUP($B54,'113年1月15日'!$B$9:$N$113,9,FALSE),"")</f>
        <v/>
      </c>
      <c r="D54" s="30" t="str">
        <f>IFERROR(VLOOKUP($B54,'113年1月15日'!$B$9:$N$113,10,FALSE),"")</f>
        <v/>
      </c>
      <c r="E54" s="30" t="str">
        <f>IFERROR(VLOOKUP($B54,'113年1月15日'!$B$9:$N$113,11,FALSE),"")</f>
        <v/>
      </c>
      <c r="F54" s="30" t="str">
        <f>IFERROR(VLOOKUP($B54,'113年1月15日'!$B$9:$N$113,12,FALSE),"")</f>
        <v/>
      </c>
      <c r="G54" s="30" t="str">
        <f t="shared" si="1"/>
        <v/>
      </c>
      <c r="H54" s="30" t="str">
        <f t="array" ref="H54">IFERROR(INDEX('113年1月15日'!$B$9:$N$113,SMALL(IF('113年1月15日'!$D$9:$D$113&gt;200,ROW($1:$104),"X"),ROW('113年1月15日'!C52)),1),"")</f>
        <v/>
      </c>
      <c r="I54" s="30" t="str">
        <f>IFERROR(VLOOKUP($H54,'113年1月15日'!$B$9:$N$113,9,FALSE),"")</f>
        <v/>
      </c>
      <c r="J54" s="30" t="str">
        <f>IFERROR(VLOOKUP($H54,'113年1月15日'!$B$9:$N$113,10,FALSE),"")</f>
        <v/>
      </c>
      <c r="K54" s="30" t="str">
        <f>IFERROR(VLOOKUP($H54,'113年1月15日'!$B$9:$N$113,11,FALSE),"")</f>
        <v/>
      </c>
      <c r="L54" s="30" t="str">
        <f>IFERROR(VLOOKUP($H54,'113年1月15日'!$B$9:$N$113,12,FALSE),"")</f>
        <v/>
      </c>
      <c r="M54" s="30" t="str">
        <f t="shared" si="2"/>
        <v/>
      </c>
      <c r="N54" s="30" t="str">
        <f t="array" ref="N54">IFERROR(INDEX('113年1月15日'!$B$9:$N$113,SMALL(IF('113年1月15日'!$E$9:$E$113&gt;200,ROW($1:$104),"X"),ROW('113年1月15日'!C52)),1),"")</f>
        <v/>
      </c>
      <c r="O54" s="30" t="str">
        <f>IFERROR(VLOOKUP($N54,'113年1月15日'!$B$9:$N$113,9,FALSE),"")</f>
        <v/>
      </c>
      <c r="P54" s="30" t="str">
        <f>IFERROR(VLOOKUP($N54,'113年1月15日'!$B$9:$N$113,10,FALSE),"")</f>
        <v/>
      </c>
      <c r="Q54" s="30" t="str">
        <f>IFERROR(VLOOKUP($N54,'113年1月15日'!$B$9:$N$113,11,FALSE),"")</f>
        <v/>
      </c>
      <c r="R54" s="30" t="str">
        <f>IFERROR(VLOOKUP($N54,'113年1月15日'!$B$9:$N$113,12,FALSE),"")</f>
        <v/>
      </c>
      <c r="S54" s="30" t="str">
        <f t="shared" si="3"/>
        <v/>
      </c>
      <c r="T54" s="30" t="str">
        <f t="array" ref="T54">IFERROR(INDEX('113年1月15日'!$B$9:$N$113,SMALL(IF('113年1月15日'!$F$9:$F$113&gt;200,ROW($1:$104),"X"),ROW('113年1月15日'!C52)),1),"")</f>
        <v/>
      </c>
      <c r="U54" s="30" t="str">
        <f>IFERROR(VLOOKUP($T54,'113年1月15日'!$B$9:$N$113,9,FALSE),"")</f>
        <v/>
      </c>
      <c r="V54" s="30" t="str">
        <f>IFERROR(VLOOKUP($T54,'113年1月15日'!$B$9:$N$113,10,FALSE),"")</f>
        <v/>
      </c>
      <c r="W54" s="30" t="str">
        <f>IFERROR(VLOOKUP($T54,'113年1月15日'!$B$9:$N$113,11,FALSE),"")</f>
        <v/>
      </c>
      <c r="X54" s="30" t="str">
        <f>IFERROR(VLOOKUP($T54,'113年1月15日'!$B$9:$N$113,12,FALSE),"")</f>
        <v/>
      </c>
    </row>
    <row r="55" spans="1:24" x14ac:dyDescent="0.25">
      <c r="A55" t="str">
        <f t="shared" si="0"/>
        <v/>
      </c>
      <c r="B55" s="30" t="str">
        <f t="array" ref="B55">IFERROR(INDEX('113年1月15日'!$B$9:$N$113,SMALL(IF('113年1月15日'!$C$9:$C$113&gt;200,ROW($1:$104),"X"),ROW('113年1月15日'!C53)),1),"")</f>
        <v/>
      </c>
      <c r="C55" s="30" t="str">
        <f>IFERROR(VLOOKUP($B55,'113年1月15日'!$B$9:$N$113,9,FALSE),"")</f>
        <v/>
      </c>
      <c r="D55" s="30" t="str">
        <f>IFERROR(VLOOKUP($B55,'113年1月15日'!$B$9:$N$113,10,FALSE),"")</f>
        <v/>
      </c>
      <c r="E55" s="30" t="str">
        <f>IFERROR(VLOOKUP($B55,'113年1月15日'!$B$9:$N$113,11,FALSE),"")</f>
        <v/>
      </c>
      <c r="F55" s="30" t="str">
        <f>IFERROR(VLOOKUP($B55,'113年1月15日'!$B$9:$N$113,12,FALSE),"")</f>
        <v/>
      </c>
      <c r="G55" s="30" t="str">
        <f t="shared" si="1"/>
        <v/>
      </c>
      <c r="H55" s="30" t="str">
        <f t="array" ref="H55">IFERROR(INDEX('113年1月15日'!$B$9:$N$113,SMALL(IF('113年1月15日'!$D$9:$D$113&gt;200,ROW($1:$104),"X"),ROW('113年1月15日'!C53)),1),"")</f>
        <v/>
      </c>
      <c r="I55" s="30" t="str">
        <f>IFERROR(VLOOKUP($H55,'113年1月15日'!$B$9:$N$113,9,FALSE),"")</f>
        <v/>
      </c>
      <c r="J55" s="30" t="str">
        <f>IFERROR(VLOOKUP($H55,'113年1月15日'!$B$9:$N$113,10,FALSE),"")</f>
        <v/>
      </c>
      <c r="K55" s="30" t="str">
        <f>IFERROR(VLOOKUP($H55,'113年1月15日'!$B$9:$N$113,11,FALSE),"")</f>
        <v/>
      </c>
      <c r="L55" s="30" t="str">
        <f>IFERROR(VLOOKUP($H55,'113年1月15日'!$B$9:$N$113,12,FALSE),"")</f>
        <v/>
      </c>
      <c r="M55" s="30" t="str">
        <f t="shared" si="2"/>
        <v/>
      </c>
      <c r="N55" s="30" t="str">
        <f t="array" ref="N55">IFERROR(INDEX('113年1月15日'!$B$9:$N$113,SMALL(IF('113年1月15日'!$E$9:$E$113&gt;200,ROW($1:$104),"X"),ROW('113年1月15日'!C53)),1),"")</f>
        <v/>
      </c>
      <c r="O55" s="30" t="str">
        <f>IFERROR(VLOOKUP($N55,'113年1月15日'!$B$9:$N$113,9,FALSE),"")</f>
        <v/>
      </c>
      <c r="P55" s="30" t="str">
        <f>IFERROR(VLOOKUP($N55,'113年1月15日'!$B$9:$N$113,10,FALSE),"")</f>
        <v/>
      </c>
      <c r="Q55" s="30" t="str">
        <f>IFERROR(VLOOKUP($N55,'113年1月15日'!$B$9:$N$113,11,FALSE),"")</f>
        <v/>
      </c>
      <c r="R55" s="30" t="str">
        <f>IFERROR(VLOOKUP($N55,'113年1月15日'!$B$9:$N$113,12,FALSE),"")</f>
        <v/>
      </c>
      <c r="S55" s="30" t="str">
        <f t="shared" si="3"/>
        <v/>
      </c>
      <c r="T55" s="30" t="str">
        <f t="array" ref="T55">IFERROR(INDEX('113年1月15日'!$B$9:$N$113,SMALL(IF('113年1月15日'!$F$9:$F$113&gt;200,ROW($1:$104),"X"),ROW('113年1月15日'!C53)),1),"")</f>
        <v/>
      </c>
      <c r="U55" s="30" t="str">
        <f>IFERROR(VLOOKUP($T55,'113年1月15日'!$B$9:$N$113,9,FALSE),"")</f>
        <v/>
      </c>
      <c r="V55" s="30" t="str">
        <f>IFERROR(VLOOKUP($T55,'113年1月15日'!$B$9:$N$113,10,FALSE),"")</f>
        <v/>
      </c>
      <c r="W55" s="30" t="str">
        <f>IFERROR(VLOOKUP($T55,'113年1月15日'!$B$9:$N$113,11,FALSE),"")</f>
        <v/>
      </c>
      <c r="X55" s="30" t="str">
        <f>IFERROR(VLOOKUP($T55,'113年1月15日'!$B$9:$N$113,12,FALSE),"")</f>
        <v/>
      </c>
    </row>
    <row r="56" spans="1:24" x14ac:dyDescent="0.25">
      <c r="A56" t="str">
        <f t="shared" si="0"/>
        <v/>
      </c>
      <c r="B56" s="30" t="str">
        <f t="array" ref="B56">IFERROR(INDEX('113年1月15日'!$B$9:$N$113,SMALL(IF('113年1月15日'!$C$9:$C$113&gt;200,ROW($1:$104),"X"),ROW('113年1月15日'!C54)),1),"")</f>
        <v/>
      </c>
      <c r="C56" s="30" t="str">
        <f>IFERROR(VLOOKUP($B56,'113年1月15日'!$B$9:$N$113,9,FALSE),"")</f>
        <v/>
      </c>
      <c r="D56" s="30" t="str">
        <f>IFERROR(VLOOKUP($B56,'113年1月15日'!$B$9:$N$113,10,FALSE),"")</f>
        <v/>
      </c>
      <c r="E56" s="30" t="str">
        <f>IFERROR(VLOOKUP($B56,'113年1月15日'!$B$9:$N$113,11,FALSE),"")</f>
        <v/>
      </c>
      <c r="F56" s="30" t="str">
        <f>IFERROR(VLOOKUP($B56,'113年1月15日'!$B$9:$N$113,12,FALSE),"")</f>
        <v/>
      </c>
      <c r="G56" s="30" t="str">
        <f t="shared" si="1"/>
        <v/>
      </c>
      <c r="H56" s="30" t="str">
        <f t="array" ref="H56">IFERROR(INDEX('113年1月15日'!$B$9:$N$113,SMALL(IF('113年1月15日'!$D$9:$D$113&gt;200,ROW($1:$104),"X"),ROW('113年1月15日'!C54)),1),"")</f>
        <v/>
      </c>
      <c r="I56" s="30" t="str">
        <f>IFERROR(VLOOKUP($H56,'113年1月15日'!$B$9:$N$113,9,FALSE),"")</f>
        <v/>
      </c>
      <c r="J56" s="30" t="str">
        <f>IFERROR(VLOOKUP($H56,'113年1月15日'!$B$9:$N$113,10,FALSE),"")</f>
        <v/>
      </c>
      <c r="K56" s="30" t="str">
        <f>IFERROR(VLOOKUP($H56,'113年1月15日'!$B$9:$N$113,11,FALSE),"")</f>
        <v/>
      </c>
      <c r="L56" s="30" t="str">
        <f>IFERROR(VLOOKUP($H56,'113年1月15日'!$B$9:$N$113,12,FALSE),"")</f>
        <v/>
      </c>
      <c r="M56" s="30" t="str">
        <f t="shared" si="2"/>
        <v/>
      </c>
      <c r="N56" s="30" t="str">
        <f t="array" ref="N56">IFERROR(INDEX('113年1月15日'!$B$9:$N$113,SMALL(IF('113年1月15日'!$E$9:$E$113&gt;200,ROW($1:$104),"X"),ROW('113年1月15日'!C54)),1),"")</f>
        <v/>
      </c>
      <c r="O56" s="30" t="str">
        <f>IFERROR(VLOOKUP($N56,'113年1月15日'!$B$9:$N$113,9,FALSE),"")</f>
        <v/>
      </c>
      <c r="P56" s="30" t="str">
        <f>IFERROR(VLOOKUP($N56,'113年1月15日'!$B$9:$N$113,10,FALSE),"")</f>
        <v/>
      </c>
      <c r="Q56" s="30" t="str">
        <f>IFERROR(VLOOKUP($N56,'113年1月15日'!$B$9:$N$113,11,FALSE),"")</f>
        <v/>
      </c>
      <c r="R56" s="30" t="str">
        <f>IFERROR(VLOOKUP($N56,'113年1月15日'!$B$9:$N$113,12,FALSE),"")</f>
        <v/>
      </c>
      <c r="S56" s="30" t="str">
        <f t="shared" si="3"/>
        <v/>
      </c>
      <c r="T56" s="30" t="str">
        <f t="array" ref="T56">IFERROR(INDEX('113年1月15日'!$B$9:$N$113,SMALL(IF('113年1月15日'!$F$9:$F$113&gt;200,ROW($1:$104),"X"),ROW('113年1月15日'!C54)),1),"")</f>
        <v/>
      </c>
      <c r="U56" s="30" t="str">
        <f>IFERROR(VLOOKUP($T56,'113年1月15日'!$B$9:$N$113,9,FALSE),"")</f>
        <v/>
      </c>
      <c r="V56" s="30" t="str">
        <f>IFERROR(VLOOKUP($T56,'113年1月15日'!$B$9:$N$113,10,FALSE),"")</f>
        <v/>
      </c>
      <c r="W56" s="30" t="str">
        <f>IFERROR(VLOOKUP($T56,'113年1月15日'!$B$9:$N$113,11,FALSE),"")</f>
        <v/>
      </c>
      <c r="X56" s="30" t="str">
        <f>IFERROR(VLOOKUP($T56,'113年1月15日'!$B$9:$N$113,12,FALSE),"")</f>
        <v/>
      </c>
    </row>
    <row r="57" spans="1:24" x14ac:dyDescent="0.25">
      <c r="A57" t="str">
        <f t="shared" si="0"/>
        <v/>
      </c>
      <c r="B57" s="30" t="str">
        <f t="array" ref="B57">IFERROR(INDEX('113年1月15日'!$B$9:$N$113,SMALL(IF('113年1月15日'!$C$9:$C$113&gt;200,ROW($1:$104),"X"),ROW('113年1月15日'!C55)),1),"")</f>
        <v/>
      </c>
      <c r="C57" s="30" t="str">
        <f>IFERROR(VLOOKUP($B57,'113年1月15日'!$B$9:$N$113,9,FALSE),"")</f>
        <v/>
      </c>
      <c r="D57" s="30" t="str">
        <f>IFERROR(VLOOKUP($B57,'113年1月15日'!$B$9:$N$113,10,FALSE),"")</f>
        <v/>
      </c>
      <c r="E57" s="30" t="str">
        <f>IFERROR(VLOOKUP($B57,'113年1月15日'!$B$9:$N$113,11,FALSE),"")</f>
        <v/>
      </c>
      <c r="F57" s="30" t="str">
        <f>IFERROR(VLOOKUP($B57,'113年1月15日'!$B$9:$N$113,12,FALSE),"")</f>
        <v/>
      </c>
      <c r="G57" s="30" t="str">
        <f t="shared" si="1"/>
        <v/>
      </c>
      <c r="H57" s="30" t="str">
        <f t="array" ref="H57">IFERROR(INDEX('113年1月15日'!$B$9:$N$113,SMALL(IF('113年1月15日'!$D$9:$D$113&gt;200,ROW($1:$104),"X"),ROW('113年1月15日'!C55)),1),"")</f>
        <v/>
      </c>
      <c r="I57" s="30" t="str">
        <f>IFERROR(VLOOKUP($H57,'113年1月15日'!$B$9:$N$113,9,FALSE),"")</f>
        <v/>
      </c>
      <c r="J57" s="30" t="str">
        <f>IFERROR(VLOOKUP($H57,'113年1月15日'!$B$9:$N$113,10,FALSE),"")</f>
        <v/>
      </c>
      <c r="K57" s="30" t="str">
        <f>IFERROR(VLOOKUP($H57,'113年1月15日'!$B$9:$N$113,11,FALSE),"")</f>
        <v/>
      </c>
      <c r="L57" s="30" t="str">
        <f>IFERROR(VLOOKUP($H57,'113年1月15日'!$B$9:$N$113,12,FALSE),"")</f>
        <v/>
      </c>
      <c r="M57" s="30" t="str">
        <f t="shared" si="2"/>
        <v/>
      </c>
      <c r="N57" s="30" t="str">
        <f t="array" ref="N57">IFERROR(INDEX('113年1月15日'!$B$9:$N$113,SMALL(IF('113年1月15日'!$E$9:$E$113&gt;200,ROW($1:$104),"X"),ROW('113年1月15日'!C55)),1),"")</f>
        <v/>
      </c>
      <c r="O57" s="30" t="str">
        <f>IFERROR(VLOOKUP($N57,'113年1月15日'!$B$9:$N$113,9,FALSE),"")</f>
        <v/>
      </c>
      <c r="P57" s="30" t="str">
        <f>IFERROR(VLOOKUP($N57,'113年1月15日'!$B$9:$N$113,10,FALSE),"")</f>
        <v/>
      </c>
      <c r="Q57" s="30" t="str">
        <f>IFERROR(VLOOKUP($N57,'113年1月15日'!$B$9:$N$113,11,FALSE),"")</f>
        <v/>
      </c>
      <c r="R57" s="30" t="str">
        <f>IFERROR(VLOOKUP($N57,'113年1月15日'!$B$9:$N$113,12,FALSE),"")</f>
        <v/>
      </c>
      <c r="S57" s="30" t="str">
        <f t="shared" si="3"/>
        <v/>
      </c>
      <c r="T57" s="30" t="str">
        <f t="array" ref="T57">IFERROR(INDEX('113年1月15日'!$B$9:$N$113,SMALL(IF('113年1月15日'!$F$9:$F$113&gt;200,ROW($1:$104),"X"),ROW('113年1月15日'!C55)),1),"")</f>
        <v/>
      </c>
      <c r="U57" s="30" t="str">
        <f>IFERROR(VLOOKUP($T57,'113年1月15日'!$B$9:$N$113,9,FALSE),"")</f>
        <v/>
      </c>
      <c r="V57" s="30" t="str">
        <f>IFERROR(VLOOKUP($T57,'113年1月15日'!$B$9:$N$113,10,FALSE),"")</f>
        <v/>
      </c>
      <c r="W57" s="30" t="str">
        <f>IFERROR(VLOOKUP($T57,'113年1月15日'!$B$9:$N$113,11,FALSE),"")</f>
        <v/>
      </c>
      <c r="X57" s="30" t="str">
        <f>IFERROR(VLOOKUP($T57,'113年1月15日'!$B$9:$N$113,12,FALSE),"")</f>
        <v/>
      </c>
    </row>
    <row r="58" spans="1:24" x14ac:dyDescent="0.25">
      <c r="A58" t="str">
        <f t="shared" si="0"/>
        <v/>
      </c>
      <c r="B58" s="30" t="str">
        <f t="array" ref="B58">IFERROR(INDEX('113年1月15日'!$B$9:$N$113,SMALL(IF('113年1月15日'!$C$9:$C$113&gt;200,ROW($1:$104),"X"),ROW('113年1月15日'!C56)),1),"")</f>
        <v/>
      </c>
      <c r="C58" s="30" t="str">
        <f>IFERROR(VLOOKUP($B113,'113年1月15日'!$B$9:$N$113,9,FALSE),"")</f>
        <v/>
      </c>
      <c r="D58" s="30" t="str">
        <f>IFERROR(VLOOKUP($B113,'113年1月15日'!$B$9:$N$113,10,FALSE),"")</f>
        <v/>
      </c>
      <c r="E58" s="30" t="str">
        <f>IFERROR(VLOOKUP($B113,'113年1月15日'!$B$9:$N$113,11,FALSE),"")</f>
        <v/>
      </c>
      <c r="F58" s="30" t="str">
        <f>IFERROR(VLOOKUP($B113,'113年1月15日'!$B$9:$N$113,12,FALSE),"")</f>
        <v/>
      </c>
      <c r="G58" s="30" t="str">
        <f t="shared" si="1"/>
        <v/>
      </c>
      <c r="H58" s="30" t="str">
        <f t="array" ref="H58">IFERROR(INDEX('113年1月15日'!$B$9:$N$113,SMALL(IF('113年1月15日'!$D$9:$D$113&gt;200,ROW($1:$104),"X"),ROW('113年1月15日'!C56)),1),"")</f>
        <v/>
      </c>
      <c r="I58" s="30" t="str">
        <f>IFERROR(VLOOKUP($H113,'113年1月15日'!$B$9:$N$113,9,FALSE),"")</f>
        <v/>
      </c>
      <c r="J58" s="30" t="str">
        <f>IFERROR(VLOOKUP($H113,'113年1月15日'!$B$9:$N$113,10,FALSE),"")</f>
        <v/>
      </c>
      <c r="K58" s="30" t="str">
        <f>IFERROR(VLOOKUP($H113,'113年1月15日'!$B$9:$N$113,11,FALSE),"")</f>
        <v/>
      </c>
      <c r="L58" s="30" t="str">
        <f>IFERROR(VLOOKUP($H113,'113年1月15日'!$B$9:$N$113,12,FALSE),"")</f>
        <v/>
      </c>
      <c r="M58" s="30" t="str">
        <f t="shared" si="2"/>
        <v/>
      </c>
      <c r="N58" s="30" t="str">
        <f t="array" ref="N58">IFERROR(INDEX('113年1月15日'!$B$9:$N$113,SMALL(IF('113年1月15日'!$E$9:$E$113&gt;200,ROW($1:$104),"X"),ROW('113年1月15日'!C56)),1),"")</f>
        <v/>
      </c>
      <c r="O58" s="30" t="str">
        <f>IFERROR(VLOOKUP($N113,'113年1月15日'!$B$9:$N$113,9,FALSE),"")</f>
        <v/>
      </c>
      <c r="P58" s="30" t="str">
        <f>IFERROR(VLOOKUP($N113,'113年1月15日'!$B$9:$N$113,10,FALSE),"")</f>
        <v/>
      </c>
      <c r="Q58" s="30" t="str">
        <f>IFERROR(VLOOKUP($N113,'113年1月15日'!$B$9:$N$113,11,FALSE),"")</f>
        <v/>
      </c>
      <c r="R58" s="30" t="str">
        <f>IFERROR(VLOOKUP($N113,'113年1月15日'!$B$9:$N$113,12,FALSE),"")</f>
        <v/>
      </c>
      <c r="S58" s="30" t="str">
        <f t="shared" si="3"/>
        <v/>
      </c>
      <c r="T58" s="30" t="str">
        <f t="array" ref="T58">IFERROR(INDEX('113年1月15日'!$B$9:$N$113,SMALL(IF('113年1月15日'!$F$9:$F$113&gt;200,ROW($1:$104),"X"),ROW('113年1月15日'!C56)),1),"")</f>
        <v/>
      </c>
      <c r="U58" s="30" t="str">
        <f>IFERROR(VLOOKUP($T58,'113年1月15日'!$B$9:$N$113,9,FALSE),"")</f>
        <v/>
      </c>
      <c r="V58" s="30" t="str">
        <f>IFERROR(VLOOKUP($T58,'113年1月15日'!$B$9:$N$113,10,FALSE),"")</f>
        <v/>
      </c>
      <c r="W58" s="30" t="str">
        <f>IFERROR(VLOOKUP($T58,'113年1月15日'!$B$9:$N$113,11,FALSE),"")</f>
        <v/>
      </c>
      <c r="X58" s="30" t="str">
        <f>IFERROR(VLOOKUP($T58,'113年1月15日'!$B$9:$N$113,12,FALSE),"")</f>
        <v/>
      </c>
    </row>
    <row r="59" spans="1:24" x14ac:dyDescent="0.25">
      <c r="A59" t="str">
        <f t="shared" si="0"/>
        <v/>
      </c>
      <c r="B59" s="30" t="str">
        <f t="array" ref="B59">IFERROR(INDEX('113年1月15日'!$B$9:$N$113,SMALL(IF('113年1月15日'!$C$9:$C$113&gt;200,ROW($1:$104),"X"),ROW('113年1月15日'!C57)),1),"")</f>
        <v/>
      </c>
      <c r="C59" s="30" t="str">
        <f>IFERROR(VLOOKUP($B59,'113年1月15日'!$B$9:$N$113,9,FALSE),"")</f>
        <v/>
      </c>
      <c r="D59" s="30" t="str">
        <f>IFERROR(VLOOKUP($B59,'113年1月15日'!$B$9:$N$113,10,FALSE),"")</f>
        <v/>
      </c>
      <c r="E59" s="30" t="str">
        <f>IFERROR(VLOOKUP($B59,'113年1月15日'!$B$9:$N$113,11,FALSE),"")</f>
        <v/>
      </c>
      <c r="F59" s="30" t="str">
        <f>IFERROR(VLOOKUP($B59,'113年1月15日'!$B$9:$N$113,12,FALSE),"")</f>
        <v/>
      </c>
      <c r="G59" s="30" t="str">
        <f t="shared" si="1"/>
        <v/>
      </c>
      <c r="H59" s="30" t="str">
        <f t="array" ref="H59">IFERROR(INDEX('113年1月15日'!$B$9:$N$113,SMALL(IF('113年1月15日'!$D$9:$D$113&gt;200,ROW($1:$104),"X"),ROW('113年1月15日'!C57)),1),"")</f>
        <v/>
      </c>
      <c r="I59" s="30" t="str">
        <f>IFERROR(VLOOKUP($H59,'113年1月15日'!$B$9:$N$113,9,FALSE),"")</f>
        <v/>
      </c>
      <c r="J59" s="30" t="str">
        <f>IFERROR(VLOOKUP($H59,'113年1月15日'!$B$9:$N$113,10,FALSE),"")</f>
        <v/>
      </c>
      <c r="K59" s="30" t="str">
        <f>IFERROR(VLOOKUP($H59,'113年1月15日'!$B$9:$N$113,11,FALSE),"")</f>
        <v/>
      </c>
      <c r="L59" s="30" t="str">
        <f>IFERROR(VLOOKUP($H59,'113年1月15日'!$B$9:$N$113,12,FALSE),"")</f>
        <v/>
      </c>
      <c r="M59" s="30" t="str">
        <f t="shared" si="2"/>
        <v/>
      </c>
      <c r="N59" s="30" t="str">
        <f t="array" ref="N59">IFERROR(INDEX('113年1月15日'!$B$9:$N$113,SMALL(IF('113年1月15日'!$E$9:$E$113&gt;200,ROW($1:$104),"X"),ROW('113年1月15日'!C57)),1),"")</f>
        <v/>
      </c>
      <c r="O59" s="30" t="str">
        <f>IFERROR(VLOOKUP($N59,'113年1月15日'!$B$9:$N$113,9,FALSE),"")</f>
        <v/>
      </c>
      <c r="P59" s="30" t="str">
        <f>IFERROR(VLOOKUP($N59,'113年1月15日'!$B$9:$N$113,10,FALSE),"")</f>
        <v/>
      </c>
      <c r="Q59" s="30" t="str">
        <f>IFERROR(VLOOKUP($N59,'113年1月15日'!$B$9:$N$113,11,FALSE),"")</f>
        <v/>
      </c>
      <c r="R59" s="30" t="str">
        <f>IFERROR(VLOOKUP($N59,'113年1月15日'!$B$9:$N$113,12,FALSE),"")</f>
        <v/>
      </c>
      <c r="S59" s="30" t="str">
        <f t="shared" si="3"/>
        <v/>
      </c>
      <c r="T59" s="30" t="str">
        <f t="array" ref="T59">IFERROR(INDEX('113年1月15日'!$B$9:$N$113,SMALL(IF('113年1月15日'!$F$9:$F$113&gt;200,ROW($1:$104),"X"),ROW('113年1月15日'!C57)),1),"")</f>
        <v/>
      </c>
      <c r="U59" s="30" t="str">
        <f>IFERROR(VLOOKUP($T59,'113年1月15日'!$B$9:$N$113,9,FALSE),"")</f>
        <v/>
      </c>
      <c r="V59" s="30" t="str">
        <f>IFERROR(VLOOKUP($T59,'113年1月15日'!$B$9:$N$113,10,FALSE),"")</f>
        <v/>
      </c>
      <c r="W59" s="30" t="str">
        <f>IFERROR(VLOOKUP($T59,'113年1月15日'!$B$9:$N$113,11,FALSE),"")</f>
        <v/>
      </c>
      <c r="X59" s="30" t="str">
        <f>IFERROR(VLOOKUP($T59,'113年1月15日'!$B$9:$N$113,12,FALSE),"")</f>
        <v/>
      </c>
    </row>
    <row r="60" spans="1:24" x14ac:dyDescent="0.25">
      <c r="A60" t="str">
        <f t="shared" si="0"/>
        <v/>
      </c>
      <c r="B60" s="30" t="str">
        <f t="array" ref="B60">IFERROR(INDEX('113年1月15日'!$B$9:$N$113,SMALL(IF('113年1月15日'!$C$9:$C$113&gt;200,ROW($1:$104),"X"),ROW('113年1月15日'!C113)),1),"")</f>
        <v/>
      </c>
      <c r="C60" s="30" t="str">
        <f>IFERROR(VLOOKUP($B60,'113年1月15日'!$B$9:$N$113,9,FALSE),"")</f>
        <v/>
      </c>
      <c r="D60" s="30" t="str">
        <f>IFERROR(VLOOKUP($B60,'113年1月15日'!$B$9:$N$113,10,FALSE),"")</f>
        <v/>
      </c>
      <c r="E60" s="30" t="str">
        <f>IFERROR(VLOOKUP($B60,'113年1月15日'!$B$9:$N$113,11,FALSE),"")</f>
        <v/>
      </c>
      <c r="F60" s="30" t="str">
        <f>IFERROR(VLOOKUP($B60,'113年1月15日'!$B$9:$N$113,12,FALSE),"")</f>
        <v/>
      </c>
      <c r="G60" s="30" t="str">
        <f t="shared" si="1"/>
        <v/>
      </c>
      <c r="H60" s="30" t="str">
        <f t="array" ref="H60">IFERROR(INDEX('113年1月15日'!$B$9:$N$113,SMALL(IF('113年1月15日'!$D$9:$D$113&gt;200,ROW($1:$104),"X"),ROW('113年1月15日'!C113)),1),"")</f>
        <v/>
      </c>
      <c r="I60" s="30" t="str">
        <f>IFERROR(VLOOKUP($H60,'113年1月15日'!$B$9:$N$113,9,FALSE),"")</f>
        <v/>
      </c>
      <c r="J60" s="30" t="str">
        <f>IFERROR(VLOOKUP($H60,'113年1月15日'!$B$9:$N$113,10,FALSE),"")</f>
        <v/>
      </c>
      <c r="K60" s="30" t="str">
        <f>IFERROR(VLOOKUP($H60,'113年1月15日'!$B$9:$N$113,11,FALSE),"")</f>
        <v/>
      </c>
      <c r="L60" s="30" t="str">
        <f>IFERROR(VLOOKUP($H60,'113年1月15日'!$B$9:$N$113,12,FALSE),"")</f>
        <v/>
      </c>
      <c r="M60" s="30" t="str">
        <f t="shared" si="2"/>
        <v/>
      </c>
      <c r="N60" s="30" t="str">
        <f t="array" ref="N60">IFERROR(INDEX('113年1月15日'!$B$9:$N$113,SMALL(IF('113年1月15日'!$E$9:$E$113&gt;200,ROW($1:$104),"X"),ROW('113年1月15日'!C113)),1),"")</f>
        <v/>
      </c>
      <c r="O60" s="30" t="str">
        <f>IFERROR(VLOOKUP($N60,'113年1月15日'!$B$9:$N$113,9,FALSE),"")</f>
        <v/>
      </c>
      <c r="P60" s="30" t="str">
        <f>IFERROR(VLOOKUP($N60,'113年1月15日'!$B$9:$N$113,10,FALSE),"")</f>
        <v/>
      </c>
      <c r="Q60" s="30" t="str">
        <f>IFERROR(VLOOKUP($N60,'113年1月15日'!$B$9:$N$113,11,FALSE),"")</f>
        <v/>
      </c>
      <c r="R60" s="30" t="str">
        <f>IFERROR(VLOOKUP($N60,'113年1月15日'!$B$9:$N$113,12,FALSE),"")</f>
        <v/>
      </c>
      <c r="S60" s="30" t="str">
        <f t="shared" si="3"/>
        <v/>
      </c>
      <c r="T60" s="30" t="str">
        <f t="array" ref="T60">IFERROR(INDEX('113年1月15日'!$B$9:$N$113,SMALL(IF('113年1月15日'!$F$9:$F$113&gt;200,ROW($1:$104),"X"),ROW('113年1月15日'!C113)),1),"")</f>
        <v/>
      </c>
      <c r="U60" s="30" t="str">
        <f>IFERROR(VLOOKUP($T60,'113年1月15日'!$B$9:$N$113,9,FALSE),"")</f>
        <v/>
      </c>
      <c r="V60" s="30" t="str">
        <f>IFERROR(VLOOKUP($T60,'113年1月15日'!$B$9:$N$113,10,FALSE),"")</f>
        <v/>
      </c>
      <c r="W60" s="30" t="str">
        <f>IFERROR(VLOOKUP($T60,'113年1月15日'!$B$9:$N$113,11,FALSE),"")</f>
        <v/>
      </c>
      <c r="X60" s="30" t="str">
        <f>IFERROR(VLOOKUP($T60,'113年1月15日'!$B$9:$N$113,12,FALSE),"")</f>
        <v/>
      </c>
    </row>
    <row r="61" spans="1:24" x14ac:dyDescent="0.25">
      <c r="A61" t="str">
        <f t="shared" si="0"/>
        <v/>
      </c>
      <c r="G61" s="30" t="str">
        <f t="shared" si="1"/>
        <v/>
      </c>
      <c r="M61" s="30" t="str">
        <f t="shared" si="2"/>
        <v/>
      </c>
      <c r="S61" s="30" t="str">
        <f t="shared" si="3"/>
        <v/>
      </c>
    </row>
    <row r="62" spans="1:24" x14ac:dyDescent="0.25">
      <c r="A62" t="str">
        <f t="shared" si="0"/>
        <v/>
      </c>
      <c r="G62" s="30" t="str">
        <f t="shared" si="1"/>
        <v/>
      </c>
      <c r="M62" s="30" t="str">
        <f t="shared" si="2"/>
        <v/>
      </c>
      <c r="S62" s="30" t="str">
        <f t="shared" si="3"/>
        <v/>
      </c>
    </row>
    <row r="63" spans="1:24" x14ac:dyDescent="0.25">
      <c r="A63" t="str">
        <f t="shared" si="0"/>
        <v/>
      </c>
      <c r="G63" s="30" t="str">
        <f t="shared" si="1"/>
        <v/>
      </c>
      <c r="M63" s="30" t="str">
        <f t="shared" si="2"/>
        <v/>
      </c>
      <c r="S63" s="30" t="str">
        <f t="shared" si="3"/>
        <v/>
      </c>
    </row>
    <row r="64" spans="1:24" x14ac:dyDescent="0.25">
      <c r="A64" t="str">
        <f t="shared" si="0"/>
        <v/>
      </c>
      <c r="G64" s="30" t="str">
        <f t="shared" si="1"/>
        <v/>
      </c>
      <c r="M64" s="30" t="str">
        <f t="shared" si="2"/>
        <v/>
      </c>
      <c r="S64" s="30" t="str">
        <f t="shared" si="3"/>
        <v/>
      </c>
    </row>
    <row r="65" spans="1:19" x14ac:dyDescent="0.25">
      <c r="A65" t="str">
        <f t="shared" si="0"/>
        <v/>
      </c>
      <c r="G65" s="30" t="str">
        <f t="shared" si="1"/>
        <v/>
      </c>
      <c r="M65" s="30" t="str">
        <f t="shared" si="2"/>
        <v/>
      </c>
      <c r="S65" s="30" t="str">
        <f t="shared" si="3"/>
        <v/>
      </c>
    </row>
    <row r="66" spans="1:19" x14ac:dyDescent="0.25">
      <c r="A66" t="str">
        <f t="shared" si="0"/>
        <v/>
      </c>
      <c r="G66" s="30" t="str">
        <f t="shared" si="1"/>
        <v/>
      </c>
      <c r="M66" s="30" t="str">
        <f t="shared" si="2"/>
        <v/>
      </c>
      <c r="S66" s="30" t="str">
        <f t="shared" si="3"/>
        <v/>
      </c>
    </row>
    <row r="67" spans="1:19" x14ac:dyDescent="0.25">
      <c r="A67" t="str">
        <f t="shared" si="0"/>
        <v/>
      </c>
      <c r="G67" s="30" t="str">
        <f t="shared" si="1"/>
        <v/>
      </c>
      <c r="M67" s="30" t="str">
        <f t="shared" si="2"/>
        <v/>
      </c>
      <c r="S67" s="30" t="str">
        <f t="shared" si="3"/>
        <v/>
      </c>
    </row>
    <row r="68" spans="1:19" x14ac:dyDescent="0.25">
      <c r="A68" t="str">
        <f t="shared" si="0"/>
        <v/>
      </c>
      <c r="G68" s="30" t="str">
        <f t="shared" si="1"/>
        <v/>
      </c>
      <c r="M68" s="30" t="str">
        <f t="shared" si="2"/>
        <v/>
      </c>
      <c r="S68" s="30" t="str">
        <f t="shared" si="3"/>
        <v/>
      </c>
    </row>
    <row r="69" spans="1:19" x14ac:dyDescent="0.25">
      <c r="A69" t="str">
        <f t="shared" ref="A69:A100" si="4">IF($B69&lt;&gt;"",$A68+1,"")</f>
        <v/>
      </c>
      <c r="G69" s="30" t="str">
        <f t="shared" ref="G69:G100" si="5">IF($H69&lt;&gt;"",$G68+1,"")</f>
        <v/>
      </c>
      <c r="M69" s="30" t="str">
        <f t="shared" ref="M69:M100" si="6">IF($N69&lt;&gt;"",$M68+1,"")</f>
        <v/>
      </c>
      <c r="S69" s="30" t="str">
        <f t="shared" ref="S69:S100" si="7">IF($T69&lt;&gt;"",$S68+1,"")</f>
        <v/>
      </c>
    </row>
    <row r="70" spans="1:19" x14ac:dyDescent="0.25">
      <c r="A70" t="str">
        <f t="shared" si="4"/>
        <v/>
      </c>
      <c r="G70" s="30" t="str">
        <f t="shared" si="5"/>
        <v/>
      </c>
      <c r="M70" s="30" t="str">
        <f t="shared" si="6"/>
        <v/>
      </c>
      <c r="S70" s="30" t="str">
        <f t="shared" si="7"/>
        <v/>
      </c>
    </row>
    <row r="71" spans="1:19" x14ac:dyDescent="0.25">
      <c r="A71" t="str">
        <f t="shared" si="4"/>
        <v/>
      </c>
      <c r="G71" s="30" t="str">
        <f t="shared" si="5"/>
        <v/>
      </c>
      <c r="M71" s="30" t="str">
        <f t="shared" si="6"/>
        <v/>
      </c>
      <c r="S71" s="30" t="str">
        <f t="shared" si="7"/>
        <v/>
      </c>
    </row>
    <row r="72" spans="1:19" x14ac:dyDescent="0.25">
      <c r="A72" t="str">
        <f t="shared" si="4"/>
        <v/>
      </c>
      <c r="G72" s="30" t="str">
        <f t="shared" si="5"/>
        <v/>
      </c>
      <c r="M72" s="30" t="str">
        <f t="shared" si="6"/>
        <v/>
      </c>
      <c r="S72" s="30" t="str">
        <f t="shared" si="7"/>
        <v/>
      </c>
    </row>
    <row r="73" spans="1:19" x14ac:dyDescent="0.25">
      <c r="A73" t="str">
        <f t="shared" si="4"/>
        <v/>
      </c>
      <c r="G73" s="30" t="str">
        <f t="shared" si="5"/>
        <v/>
      </c>
      <c r="M73" s="30" t="str">
        <f t="shared" si="6"/>
        <v/>
      </c>
      <c r="S73" s="30" t="str">
        <f t="shared" si="7"/>
        <v/>
      </c>
    </row>
    <row r="74" spans="1:19" x14ac:dyDescent="0.25">
      <c r="A74" t="str">
        <f t="shared" si="4"/>
        <v/>
      </c>
      <c r="G74" s="30" t="str">
        <f t="shared" si="5"/>
        <v/>
      </c>
      <c r="M74" s="30" t="str">
        <f t="shared" si="6"/>
        <v/>
      </c>
      <c r="S74" s="30" t="str">
        <f t="shared" si="7"/>
        <v/>
      </c>
    </row>
    <row r="75" spans="1:19" x14ac:dyDescent="0.25">
      <c r="A75" t="str">
        <f t="shared" si="4"/>
        <v/>
      </c>
      <c r="G75" s="30" t="str">
        <f t="shared" si="5"/>
        <v/>
      </c>
      <c r="M75" s="30" t="str">
        <f t="shared" si="6"/>
        <v/>
      </c>
      <c r="S75" s="30" t="str">
        <f t="shared" si="7"/>
        <v/>
      </c>
    </row>
    <row r="76" spans="1:19" x14ac:dyDescent="0.25">
      <c r="A76" t="str">
        <f t="shared" si="4"/>
        <v/>
      </c>
      <c r="G76" s="30" t="str">
        <f t="shared" si="5"/>
        <v/>
      </c>
      <c r="M76" s="30" t="str">
        <f t="shared" si="6"/>
        <v/>
      </c>
      <c r="S76" s="30" t="str">
        <f t="shared" si="7"/>
        <v/>
      </c>
    </row>
    <row r="77" spans="1:19" x14ac:dyDescent="0.25">
      <c r="A77" t="str">
        <f t="shared" si="4"/>
        <v/>
      </c>
      <c r="G77" s="30" t="str">
        <f t="shared" si="5"/>
        <v/>
      </c>
      <c r="M77" s="30" t="str">
        <f t="shared" si="6"/>
        <v/>
      </c>
      <c r="S77" s="30" t="str">
        <f t="shared" si="7"/>
        <v/>
      </c>
    </row>
    <row r="78" spans="1:19" x14ac:dyDescent="0.25">
      <c r="A78" t="str">
        <f t="shared" si="4"/>
        <v/>
      </c>
      <c r="G78" s="30" t="str">
        <f t="shared" si="5"/>
        <v/>
      </c>
      <c r="M78" s="30" t="str">
        <f t="shared" si="6"/>
        <v/>
      </c>
      <c r="S78" s="30" t="str">
        <f t="shared" si="7"/>
        <v/>
      </c>
    </row>
    <row r="79" spans="1:19" x14ac:dyDescent="0.25">
      <c r="A79" t="str">
        <f t="shared" si="4"/>
        <v/>
      </c>
      <c r="G79" s="30" t="str">
        <f t="shared" si="5"/>
        <v/>
      </c>
      <c r="M79" s="30" t="str">
        <f t="shared" si="6"/>
        <v/>
      </c>
      <c r="S79" s="30" t="str">
        <f t="shared" si="7"/>
        <v/>
      </c>
    </row>
    <row r="80" spans="1:19" x14ac:dyDescent="0.25">
      <c r="A80" t="str">
        <f t="shared" si="4"/>
        <v/>
      </c>
      <c r="G80" s="30" t="str">
        <f t="shared" si="5"/>
        <v/>
      </c>
      <c r="M80" s="30" t="str">
        <f t="shared" si="6"/>
        <v/>
      </c>
      <c r="S80" s="30" t="str">
        <f t="shared" si="7"/>
        <v/>
      </c>
    </row>
    <row r="81" spans="1:19" x14ac:dyDescent="0.25">
      <c r="A81" t="str">
        <f t="shared" si="4"/>
        <v/>
      </c>
      <c r="G81" s="30" t="str">
        <f t="shared" si="5"/>
        <v/>
      </c>
      <c r="M81" s="30" t="str">
        <f t="shared" si="6"/>
        <v/>
      </c>
      <c r="S81" s="30" t="str">
        <f t="shared" si="7"/>
        <v/>
      </c>
    </row>
    <row r="82" spans="1:19" x14ac:dyDescent="0.25">
      <c r="A82" t="str">
        <f t="shared" si="4"/>
        <v/>
      </c>
      <c r="G82" s="30" t="str">
        <f t="shared" si="5"/>
        <v/>
      </c>
      <c r="M82" s="30" t="str">
        <f t="shared" si="6"/>
        <v/>
      </c>
      <c r="S82" s="30" t="str">
        <f t="shared" si="7"/>
        <v/>
      </c>
    </row>
    <row r="83" spans="1:19" x14ac:dyDescent="0.25">
      <c r="A83" t="str">
        <f t="shared" si="4"/>
        <v/>
      </c>
      <c r="G83" s="30" t="str">
        <f t="shared" si="5"/>
        <v/>
      </c>
      <c r="M83" s="30" t="str">
        <f t="shared" si="6"/>
        <v/>
      </c>
      <c r="S83" s="30" t="str">
        <f t="shared" si="7"/>
        <v/>
      </c>
    </row>
    <row r="84" spans="1:19" x14ac:dyDescent="0.25">
      <c r="A84" t="str">
        <f t="shared" si="4"/>
        <v/>
      </c>
      <c r="G84" s="30" t="str">
        <f t="shared" si="5"/>
        <v/>
      </c>
      <c r="M84" s="30" t="str">
        <f t="shared" si="6"/>
        <v/>
      </c>
      <c r="S84" s="30" t="str">
        <f t="shared" si="7"/>
        <v/>
      </c>
    </row>
    <row r="85" spans="1:19" x14ac:dyDescent="0.25">
      <c r="A85" t="str">
        <f t="shared" si="4"/>
        <v/>
      </c>
      <c r="G85" s="30" t="str">
        <f t="shared" si="5"/>
        <v/>
      </c>
      <c r="M85" s="30" t="str">
        <f t="shared" si="6"/>
        <v/>
      </c>
      <c r="S85" s="30" t="str">
        <f t="shared" si="7"/>
        <v/>
      </c>
    </row>
    <row r="86" spans="1:19" x14ac:dyDescent="0.25">
      <c r="A86" t="str">
        <f t="shared" si="4"/>
        <v/>
      </c>
      <c r="G86" s="30" t="str">
        <f t="shared" si="5"/>
        <v/>
      </c>
      <c r="M86" s="30" t="str">
        <f t="shared" si="6"/>
        <v/>
      </c>
      <c r="S86" s="30" t="str">
        <f t="shared" si="7"/>
        <v/>
      </c>
    </row>
    <row r="87" spans="1:19" x14ac:dyDescent="0.25">
      <c r="A87" t="str">
        <f t="shared" si="4"/>
        <v/>
      </c>
      <c r="G87" s="30" t="str">
        <f t="shared" si="5"/>
        <v/>
      </c>
      <c r="M87" s="30" t="str">
        <f t="shared" si="6"/>
        <v/>
      </c>
      <c r="S87" s="30" t="str">
        <f t="shared" si="7"/>
        <v/>
      </c>
    </row>
    <row r="88" spans="1:19" x14ac:dyDescent="0.25">
      <c r="A88" t="str">
        <f t="shared" si="4"/>
        <v/>
      </c>
      <c r="G88" s="30" t="str">
        <f t="shared" si="5"/>
        <v/>
      </c>
      <c r="M88" s="30" t="str">
        <f t="shared" si="6"/>
        <v/>
      </c>
      <c r="S88" s="30" t="str">
        <f t="shared" si="7"/>
        <v/>
      </c>
    </row>
    <row r="89" spans="1:19" x14ac:dyDescent="0.25">
      <c r="A89" t="str">
        <f t="shared" si="4"/>
        <v/>
      </c>
      <c r="G89" s="30" t="str">
        <f t="shared" si="5"/>
        <v/>
      </c>
      <c r="M89" s="30" t="str">
        <f t="shared" si="6"/>
        <v/>
      </c>
      <c r="S89" s="30" t="str">
        <f t="shared" si="7"/>
        <v/>
      </c>
    </row>
    <row r="90" spans="1:19" x14ac:dyDescent="0.25">
      <c r="A90" t="str">
        <f t="shared" si="4"/>
        <v/>
      </c>
      <c r="G90" s="30" t="str">
        <f t="shared" si="5"/>
        <v/>
      </c>
      <c r="M90" s="30" t="str">
        <f t="shared" si="6"/>
        <v/>
      </c>
      <c r="S90" s="30" t="str">
        <f t="shared" si="7"/>
        <v/>
      </c>
    </row>
    <row r="91" spans="1:19" x14ac:dyDescent="0.25">
      <c r="A91" t="str">
        <f t="shared" si="4"/>
        <v/>
      </c>
      <c r="G91" s="30" t="str">
        <f t="shared" si="5"/>
        <v/>
      </c>
      <c r="M91" s="30" t="str">
        <f t="shared" si="6"/>
        <v/>
      </c>
      <c r="S91" s="30" t="str">
        <f t="shared" si="7"/>
        <v/>
      </c>
    </row>
    <row r="92" spans="1:19" x14ac:dyDescent="0.25">
      <c r="A92" t="str">
        <f t="shared" si="4"/>
        <v/>
      </c>
      <c r="G92" s="30" t="str">
        <f t="shared" si="5"/>
        <v/>
      </c>
      <c r="M92" s="30" t="str">
        <f t="shared" si="6"/>
        <v/>
      </c>
      <c r="S92" s="30" t="str">
        <f t="shared" si="7"/>
        <v/>
      </c>
    </row>
    <row r="93" spans="1:19" x14ac:dyDescent="0.25">
      <c r="A93" t="str">
        <f t="shared" si="4"/>
        <v/>
      </c>
      <c r="G93" s="30" t="str">
        <f t="shared" si="5"/>
        <v/>
      </c>
      <c r="M93" s="30" t="str">
        <f t="shared" si="6"/>
        <v/>
      </c>
      <c r="S93" s="30" t="str">
        <f t="shared" si="7"/>
        <v/>
      </c>
    </row>
    <row r="94" spans="1:19" x14ac:dyDescent="0.25">
      <c r="A94" t="str">
        <f t="shared" si="4"/>
        <v/>
      </c>
      <c r="G94" s="30" t="str">
        <f t="shared" si="5"/>
        <v/>
      </c>
      <c r="M94" s="30" t="str">
        <f t="shared" si="6"/>
        <v/>
      </c>
      <c r="S94" s="30" t="str">
        <f t="shared" si="7"/>
        <v/>
      </c>
    </row>
    <row r="95" spans="1:19" x14ac:dyDescent="0.25">
      <c r="A95" t="str">
        <f t="shared" si="4"/>
        <v/>
      </c>
      <c r="G95" s="30" t="str">
        <f t="shared" si="5"/>
        <v/>
      </c>
      <c r="M95" s="30" t="str">
        <f t="shared" si="6"/>
        <v/>
      </c>
      <c r="S95" s="30" t="str">
        <f t="shared" si="7"/>
        <v/>
      </c>
    </row>
    <row r="96" spans="1:19" x14ac:dyDescent="0.25">
      <c r="A96" t="str">
        <f t="shared" si="4"/>
        <v/>
      </c>
      <c r="G96" s="30" t="str">
        <f t="shared" si="5"/>
        <v/>
      </c>
      <c r="M96" s="30" t="str">
        <f t="shared" si="6"/>
        <v/>
      </c>
      <c r="S96" s="30" t="str">
        <f t="shared" si="7"/>
        <v/>
      </c>
    </row>
    <row r="97" spans="1:19" x14ac:dyDescent="0.25">
      <c r="A97" t="str">
        <f t="shared" si="4"/>
        <v/>
      </c>
      <c r="G97" s="30" t="str">
        <f t="shared" si="5"/>
        <v/>
      </c>
      <c r="M97" s="30" t="str">
        <f t="shared" si="6"/>
        <v/>
      </c>
      <c r="S97" s="30" t="str">
        <f t="shared" si="7"/>
        <v/>
      </c>
    </row>
    <row r="98" spans="1:19" x14ac:dyDescent="0.25">
      <c r="A98" t="str">
        <f t="shared" si="4"/>
        <v/>
      </c>
      <c r="G98" s="30" t="str">
        <f t="shared" si="5"/>
        <v/>
      </c>
      <c r="M98" s="30" t="str">
        <f t="shared" si="6"/>
        <v/>
      </c>
      <c r="S98" s="30" t="str">
        <f t="shared" si="7"/>
        <v/>
      </c>
    </row>
    <row r="99" spans="1:19" x14ac:dyDescent="0.25">
      <c r="A99" t="str">
        <f t="shared" si="4"/>
        <v/>
      </c>
      <c r="G99" s="30" t="str">
        <f t="shared" si="5"/>
        <v/>
      </c>
      <c r="M99" s="30" t="str">
        <f t="shared" si="6"/>
        <v/>
      </c>
      <c r="S99" s="30" t="str">
        <f t="shared" si="7"/>
        <v/>
      </c>
    </row>
    <row r="100" spans="1:19" x14ac:dyDescent="0.25">
      <c r="A100" t="str">
        <f t="shared" si="4"/>
        <v/>
      </c>
      <c r="G100" s="30" t="str">
        <f t="shared" si="5"/>
        <v/>
      </c>
      <c r="M100" s="30" t="str">
        <f t="shared" si="6"/>
        <v/>
      </c>
      <c r="S100" s="30" t="str">
        <f t="shared" si="7"/>
        <v/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AA100"/>
  <sheetViews>
    <sheetView topLeftCell="M1" workbookViewId="0">
      <selection activeCell="M1" sqref="M1"/>
    </sheetView>
  </sheetViews>
  <sheetFormatPr defaultRowHeight="16.5" x14ac:dyDescent="0.25"/>
  <cols>
    <col min="2" max="2" width="9.5" style="30" bestFit="1" customWidth="1"/>
    <col min="3" max="24" width="9" style="30"/>
  </cols>
  <sheetData>
    <row r="1" spans="1:27" x14ac:dyDescent="0.25">
      <c r="B1" s="30" t="s">
        <v>149</v>
      </c>
      <c r="H1" s="30" t="s">
        <v>148</v>
      </c>
      <c r="N1" s="30" t="s">
        <v>421</v>
      </c>
      <c r="S1" s="22"/>
      <c r="T1" s="22" t="s">
        <v>282</v>
      </c>
      <c r="U1" s="339" t="s">
        <v>1277</v>
      </c>
      <c r="V1" s="22"/>
      <c r="W1" s="22"/>
      <c r="X1" s="22"/>
      <c r="Y1" s="1"/>
      <c r="Z1" s="1"/>
      <c r="AA1" s="1"/>
    </row>
    <row r="2" spans="1:27" ht="19.5" x14ac:dyDescent="0.25">
      <c r="S2" s="22"/>
      <c r="T2" s="22"/>
      <c r="U2" s="22"/>
      <c r="V2" s="22"/>
      <c r="W2" s="22"/>
      <c r="X2" s="22"/>
      <c r="Y2" s="1"/>
      <c r="Z2" s="328">
        <f>SUM(Z3:Z35)</f>
        <v>26</v>
      </c>
      <c r="AA2" s="329" t="s">
        <v>1315</v>
      </c>
    </row>
    <row r="3" spans="1:27" ht="19.5" x14ac:dyDescent="0.25">
      <c r="A3">
        <f>IF(B3&lt;&gt;"",1,"")</f>
        <v>1</v>
      </c>
      <c r="B3" s="30" t="str">
        <f t="array" ref="B3">IFERROR(INDEX('114年1月15日'!$B$9:$N$113,SMALL(IF('114年1月15日'!$C$9:$C$113&gt;200,ROW($1:$104),"X"),ROW('114年1月15日'!C1)),1),"")</f>
        <v>呂鐘匏</v>
      </c>
      <c r="C3" s="30">
        <f>IFERROR(VLOOKUP($B3,'114年1月15日'!$B$9:$N$113,9,FALSE),"")</f>
        <v>36</v>
      </c>
      <c r="D3" s="30">
        <f>IFERROR(VLOOKUP($B3,'114年1月15日'!$B$9:$N$113,10,FALSE),"")</f>
        <v>4</v>
      </c>
      <c r="E3" s="30">
        <f>IFERROR(VLOOKUP($B3,'114年1月15日'!$B$9:$N$113,11,FALSE),"")</f>
        <v>5</v>
      </c>
      <c r="F3" s="30" t="str">
        <f>IFERROR(VLOOKUP($B3,'114年1月15日'!$B$9:$N$113,12,FALSE),"")</f>
        <v>吉</v>
      </c>
      <c r="G3" s="30">
        <f>IF(H3&lt;&gt;"",1,"")</f>
        <v>1</v>
      </c>
      <c r="H3" s="30" t="str">
        <f t="array" ref="H3">IFERROR(INDEX('114年1月15日'!$B$9:$N$113,SMALL(IF('114年1月15日'!$D$9:$D$113&gt;200,ROW($1:$104),"X"),ROW('114年1月15日'!C1)),1),"")</f>
        <v>呂武雄</v>
      </c>
      <c r="I3" s="30">
        <f>IFERROR(VLOOKUP($H3,'114年1月15日'!$B$9:$N$113,9,FALSE),"")</f>
        <v>31</v>
      </c>
      <c r="J3" s="30">
        <f>IFERROR(VLOOKUP($H3,'114年1月15日'!$B$9:$N$113,10,FALSE),"")</f>
        <v>7</v>
      </c>
      <c r="K3" s="30">
        <f>IFERROR(VLOOKUP($H3,'114年1月15日'!$B$9:$N$113,11,FALSE),"")</f>
        <v>2</v>
      </c>
      <c r="L3" s="30" t="str">
        <f>IFERROR(VLOOKUP($H3,'114年1月15日'!$B$9:$N$113,12,FALSE),"")</f>
        <v>吉</v>
      </c>
      <c r="M3" s="30" t="str">
        <f>IF(N3&lt;&gt;"",1,"")</f>
        <v/>
      </c>
      <c r="N3" s="30" t="str">
        <f t="array" ref="N3">IFERROR(INDEX('114年1月15日'!$B$9:$N$113,SMALL(IF('114年1月15日'!$E$9:$E$113&gt;200,ROW($1:$104),"X"),ROW('114年1月15日'!C1)),1),"")</f>
        <v/>
      </c>
      <c r="O3" s="30" t="str">
        <f>IFERROR(VLOOKUP($N3,'114年1月15日'!$B$9:$N$113,9,FALSE),"")</f>
        <v/>
      </c>
      <c r="P3" s="30" t="str">
        <f>IFERROR(VLOOKUP($N3,'114年1月15日'!$B$9:$N$113,10,FALSE),"")</f>
        <v/>
      </c>
      <c r="Q3" s="30" t="str">
        <f>IFERROR(VLOOKUP($N3,'114年1月15日'!$B$9:$N$113,11,FALSE),"")</f>
        <v/>
      </c>
      <c r="R3" s="30" t="str">
        <f>IFERROR(VLOOKUP($N3,'114年1月15日'!$B$9:$N$113,12,FALSE),"")</f>
        <v/>
      </c>
      <c r="S3" s="22">
        <f>IF(T3&lt;&gt;"",1,"")</f>
        <v>1</v>
      </c>
      <c r="T3" s="22" t="str">
        <f t="array" ref="T3">IFERROR(INDEX('114年1月15日'!$B$9:$N$113,SMALL(IF('114年1月15日'!$F$9:$F$113&lt;&gt;"",ROW($1:$104),"X"),ROW('114年1月15日'!C1)),1),"")</f>
        <v>呂美呤</v>
      </c>
      <c r="U3" s="22">
        <f>IFERROR(VLOOKUP($T3,'114年1月15日'!$B$9:$N$113,9,FALSE),"")</f>
        <v>54</v>
      </c>
      <c r="V3" s="22">
        <f>IFERROR(VLOOKUP($T3,'114年1月15日'!$B$9:$N$113,10,FALSE),"")</f>
        <v>7</v>
      </c>
      <c r="W3" s="22">
        <f>IFERROR(VLOOKUP($T3,'114年1月15日'!$B$9:$N$113,11,FALSE),"")</f>
        <v>13</v>
      </c>
      <c r="X3" s="22" t="str">
        <f>IFERROR(VLOOKUP($T3,'114年1月15日'!$B$9:$N$113,12,FALSE),"")</f>
        <v>卯</v>
      </c>
      <c r="Y3" s="1"/>
      <c r="Z3" s="327">
        <v>1</v>
      </c>
      <c r="AA3" s="1"/>
    </row>
    <row r="4" spans="1:27" ht="19.5" x14ac:dyDescent="0.25">
      <c r="A4">
        <f>IF($B4&lt;&gt;"",$A3+1,"")</f>
        <v>2</v>
      </c>
      <c r="B4" s="30" t="str">
        <f t="array" ref="B4">IFERROR(INDEX('114年1月15日'!$B$9:$N$113,SMALL(IF('114年1月15日'!$C$9:$C$113&gt;200,ROW($1:$104),"X"),ROW('114年1月15日'!C2)),1),"")</f>
        <v>呂美呤</v>
      </c>
      <c r="C4" s="30">
        <f>IFERROR(VLOOKUP($B4,'114年1月15日'!$B$9:$N$113,9,FALSE),"")</f>
        <v>54</v>
      </c>
      <c r="D4" s="30">
        <f>IFERROR(VLOOKUP($B4,'114年1月15日'!$B$9:$N$113,10,FALSE),"")</f>
        <v>7</v>
      </c>
      <c r="E4" s="30">
        <f>IFERROR(VLOOKUP($B4,'114年1月15日'!$B$9:$N$113,11,FALSE),"")</f>
        <v>13</v>
      </c>
      <c r="F4" s="30" t="str">
        <f>IFERROR(VLOOKUP($B4,'114年1月15日'!$B$9:$N$113,12,FALSE),"")</f>
        <v>卯</v>
      </c>
      <c r="G4" s="30">
        <f>IF($H4&lt;&gt;"",$G3+1,"")</f>
        <v>2</v>
      </c>
      <c r="H4" s="30" t="str">
        <f t="array" ref="H4">IFERROR(INDEX('114年1月15日'!$B$9:$N$113,SMALL(IF('114年1月15日'!$D$9:$D$113&gt;200,ROW($1:$104),"X"),ROW('114年1月15日'!C2)),1),"")</f>
        <v>呂美呤</v>
      </c>
      <c r="I4" s="30">
        <f>IFERROR(VLOOKUP($H4,'114年1月15日'!$B$9:$N$113,9,FALSE),"")</f>
        <v>54</v>
      </c>
      <c r="J4" s="30">
        <f>IFERROR(VLOOKUP($H4,'114年1月15日'!$B$9:$N$113,10,FALSE),"")</f>
        <v>7</v>
      </c>
      <c r="K4" s="30">
        <f>IFERROR(VLOOKUP($H4,'114年1月15日'!$B$9:$N$113,11,FALSE),"")</f>
        <v>13</v>
      </c>
      <c r="L4" s="30" t="str">
        <f>IFERROR(VLOOKUP($H4,'114年1月15日'!$B$9:$N$113,12,FALSE),"")</f>
        <v>卯</v>
      </c>
      <c r="M4" s="30" t="str">
        <f>IF($N4&lt;&gt;"",$M3+1,"")</f>
        <v/>
      </c>
      <c r="N4" s="30" t="str">
        <f t="array" ref="N4">IFERROR(INDEX('114年1月15日'!$B$9:$N$113,SMALL(IF('114年1月15日'!$E$9:$E$113&gt;200,ROW($1:$104),"X"),ROW('114年1月15日'!C2)),1),"")</f>
        <v/>
      </c>
      <c r="O4" s="30" t="str">
        <f>IFERROR(VLOOKUP($N4,'114年1月15日'!$B$9:$N$113,9,FALSE),"")</f>
        <v/>
      </c>
      <c r="P4" s="30" t="str">
        <f>IFERROR(VLOOKUP($N4,'114年1月15日'!$B$9:$N$113,10,FALSE),"")</f>
        <v/>
      </c>
      <c r="Q4" s="30" t="str">
        <f>IFERROR(VLOOKUP($N4,'114年1月15日'!$B$9:$N$113,11,FALSE),"")</f>
        <v/>
      </c>
      <c r="R4" s="30" t="str">
        <f>IFERROR(VLOOKUP($N4,'114年1月15日'!$B$9:$N$113,12,FALSE),"")</f>
        <v/>
      </c>
      <c r="S4" s="22">
        <f>IF($T4&lt;&gt;"",$S3+1,"")</f>
        <v>2</v>
      </c>
      <c r="T4" s="22" t="str">
        <f t="array" ref="T4">IFERROR(INDEX('114年1月15日'!$B$9:$N$113,SMALL(IF('114年1月15日'!$F$9:$F$113&lt;&gt;"",ROW($1:$104),"X"),ROW('114年1月15日'!C2)),1),"")</f>
        <v>康菽芃</v>
      </c>
      <c r="U4" s="22">
        <f>IFERROR(VLOOKUP($T4,'114年1月15日'!$B$9:$N$113,9,FALSE),"")</f>
        <v>66</v>
      </c>
      <c r="V4" s="22">
        <f>IFERROR(VLOOKUP($T4,'114年1月15日'!$B$9:$N$113,10,FALSE),"")</f>
        <v>12</v>
      </c>
      <c r="W4" s="22">
        <f>IFERROR(VLOOKUP($T4,'114年1月15日'!$B$9:$N$113,11,FALSE),"")</f>
        <v>25</v>
      </c>
      <c r="X4" s="22" t="str">
        <f>IFERROR(VLOOKUP($T4,'114年1月15日'!$B$9:$N$113,12,FALSE),"")</f>
        <v>吉</v>
      </c>
      <c r="Y4" s="1"/>
      <c r="Z4" s="327"/>
      <c r="AA4" s="1"/>
    </row>
    <row r="5" spans="1:27" ht="19.5" x14ac:dyDescent="0.25">
      <c r="A5">
        <f t="shared" ref="A5:A68" si="0">IF($B5&lt;&gt;"",$A4+1,"")</f>
        <v>3</v>
      </c>
      <c r="B5" s="30" t="str">
        <f t="array" ref="B5">IFERROR(INDEX('114年1月15日'!$B$9:$N$113,SMALL(IF('114年1月15日'!$C$9:$C$113&gt;200,ROW($1:$104),"X"),ROW('114年1月15日'!C3)),1),"")</f>
        <v>康菽芃</v>
      </c>
      <c r="C5" s="30">
        <f>IFERROR(VLOOKUP($B5,'114年1月15日'!$B$9:$N$113,9,FALSE),"")</f>
        <v>66</v>
      </c>
      <c r="D5" s="30">
        <f>IFERROR(VLOOKUP($B5,'114年1月15日'!$B$9:$N$113,10,FALSE),"")</f>
        <v>12</v>
      </c>
      <c r="E5" s="30">
        <f>IFERROR(VLOOKUP($B5,'114年1月15日'!$B$9:$N$113,11,FALSE),"")</f>
        <v>25</v>
      </c>
      <c r="F5" s="30" t="str">
        <f>IFERROR(VLOOKUP($B5,'114年1月15日'!$B$9:$N$113,12,FALSE),"")</f>
        <v>吉</v>
      </c>
      <c r="G5" s="30">
        <f t="shared" ref="G5:G68" si="1">IF($H5&lt;&gt;"",$G4+1,"")</f>
        <v>3</v>
      </c>
      <c r="H5" s="30" t="str">
        <f t="array" ref="H5">IFERROR(INDEX('114年1月15日'!$B$9:$N$113,SMALL(IF('114年1月15日'!$D$9:$D$113&gt;200,ROW($1:$104),"X"),ROW('114年1月15日'!C3)),1),"")</f>
        <v>康菽芃</v>
      </c>
      <c r="I5" s="30">
        <f>IFERROR(VLOOKUP($H5,'114年1月15日'!$B$9:$N$113,9,FALSE),"")</f>
        <v>66</v>
      </c>
      <c r="J5" s="30">
        <f>IFERROR(VLOOKUP($H5,'114年1月15日'!$B$9:$N$113,10,FALSE),"")</f>
        <v>12</v>
      </c>
      <c r="K5" s="30">
        <f>IFERROR(VLOOKUP($H5,'114年1月15日'!$B$9:$N$113,11,FALSE),"")</f>
        <v>25</v>
      </c>
      <c r="L5" s="30" t="str">
        <f>IFERROR(VLOOKUP($H5,'114年1月15日'!$B$9:$N$113,12,FALSE),"")</f>
        <v>吉</v>
      </c>
      <c r="M5" s="30" t="str">
        <f t="shared" ref="M5:M68" si="2">IF($N5&lt;&gt;"",$M4+1,"")</f>
        <v/>
      </c>
      <c r="N5" s="30" t="str">
        <f t="array" ref="N5">IFERROR(INDEX('114年1月15日'!$B$9:$N$113,SMALL(IF('114年1月15日'!$E$9:$E$113&gt;200,ROW($1:$104),"X"),ROW('114年1月15日'!C3)),1),"")</f>
        <v/>
      </c>
      <c r="O5" s="30" t="str">
        <f>IFERROR(VLOOKUP($N5,'114年1月15日'!$B$9:$N$113,9,FALSE),"")</f>
        <v/>
      </c>
      <c r="P5" s="30" t="str">
        <f>IFERROR(VLOOKUP($N5,'114年1月15日'!$B$9:$N$113,10,FALSE),"")</f>
        <v/>
      </c>
      <c r="Q5" s="30" t="str">
        <f>IFERROR(VLOOKUP($N5,'114年1月15日'!$B$9:$N$113,11,FALSE),"")</f>
        <v/>
      </c>
      <c r="R5" s="30" t="str">
        <f>IFERROR(VLOOKUP($N5,'114年1月15日'!$B$9:$N$113,12,FALSE),"")</f>
        <v/>
      </c>
      <c r="S5" s="22">
        <f t="shared" ref="S5:S46" si="3">IF($T5&lt;&gt;"",$S4+1,"")</f>
        <v>3</v>
      </c>
      <c r="T5" s="22" t="str">
        <f t="array" ref="T5">IFERROR(INDEX('114年1月15日'!$B$9:$N$113,SMALL(IF('114年1月15日'!$F$9:$F$113&lt;&gt;"",ROW($1:$104),"X"),ROW('114年1月15日'!C3)),1),"")</f>
        <v>黃月芳</v>
      </c>
      <c r="U5" s="22">
        <f>IFERROR(VLOOKUP($T5,'114年1月15日'!$B$9:$N$113,9,FALSE),"")</f>
        <v>50</v>
      </c>
      <c r="V5" s="22">
        <f>IFERROR(VLOOKUP($T5,'114年1月15日'!$B$9:$N$113,10,FALSE),"")</f>
        <v>10</v>
      </c>
      <c r="W5" s="22">
        <f>IFERROR(VLOOKUP($T5,'114年1月15日'!$B$9:$N$113,11,FALSE),"")</f>
        <v>26</v>
      </c>
      <c r="X5" s="22" t="str">
        <f>IFERROR(VLOOKUP($T5,'114年1月15日'!$B$9:$N$113,12,FALSE),"")</f>
        <v>寅</v>
      </c>
      <c r="Y5" s="1"/>
      <c r="Z5" s="327">
        <v>1</v>
      </c>
      <c r="AA5" s="1"/>
    </row>
    <row r="6" spans="1:27" ht="19.5" x14ac:dyDescent="0.25">
      <c r="A6">
        <f t="shared" si="0"/>
        <v>4</v>
      </c>
      <c r="B6" s="30" t="str">
        <f t="array" ref="B6">IFERROR(INDEX('114年1月15日'!$B$9:$N$113,SMALL(IF('114年1月15日'!$C$9:$C$113&gt;200,ROW($1:$104),"X"),ROW('114年1月15日'!C4)),1),"")</f>
        <v>黃月芳</v>
      </c>
      <c r="C6" s="30">
        <f>IFERROR(VLOOKUP($B6,'114年1月15日'!$B$9:$N$113,9,FALSE),"")</f>
        <v>50</v>
      </c>
      <c r="D6" s="30">
        <f>IFERROR(VLOOKUP($B6,'114年1月15日'!$B$9:$N$113,10,FALSE),"")</f>
        <v>10</v>
      </c>
      <c r="E6" s="30">
        <f>IFERROR(VLOOKUP($B6,'114年1月15日'!$B$9:$N$113,11,FALSE),"")</f>
        <v>26</v>
      </c>
      <c r="F6" s="30" t="str">
        <f>IFERROR(VLOOKUP($B6,'114年1月15日'!$B$9:$N$113,12,FALSE),"")</f>
        <v>寅</v>
      </c>
      <c r="G6" s="30">
        <f t="shared" si="1"/>
        <v>4</v>
      </c>
      <c r="H6" s="30" t="str">
        <f t="array" ref="H6">IFERROR(INDEX('114年1月15日'!$B$9:$N$113,SMALL(IF('114年1月15日'!$D$9:$D$113&gt;200,ROW($1:$104),"X"),ROW('114年1月15日'!C4)),1),"")</f>
        <v>黃月芳</v>
      </c>
      <c r="I6" s="30">
        <f>IFERROR(VLOOKUP($H6,'114年1月15日'!$B$9:$N$113,9,FALSE),"")</f>
        <v>50</v>
      </c>
      <c r="J6" s="30">
        <f>IFERROR(VLOOKUP($H6,'114年1月15日'!$B$9:$N$113,10,FALSE),"")</f>
        <v>10</v>
      </c>
      <c r="K6" s="30">
        <f>IFERROR(VLOOKUP($H6,'114年1月15日'!$B$9:$N$113,11,FALSE),"")</f>
        <v>26</v>
      </c>
      <c r="L6" s="30" t="str">
        <f>IFERROR(VLOOKUP($H6,'114年1月15日'!$B$9:$N$113,12,FALSE),"")</f>
        <v>寅</v>
      </c>
      <c r="M6" s="30" t="str">
        <f t="shared" si="2"/>
        <v/>
      </c>
      <c r="N6" s="30" t="str">
        <f t="array" ref="N6">IFERROR(INDEX('114年1月15日'!$B$9:$N$113,SMALL(IF('114年1月15日'!$E$9:$E$113&gt;200,ROW($1:$104),"X"),ROW('114年1月15日'!C4)),1),"")</f>
        <v/>
      </c>
      <c r="O6" s="30" t="str">
        <f>IFERROR(VLOOKUP($N6,'114年1月15日'!$B$9:$N$113,9,FALSE),"")</f>
        <v/>
      </c>
      <c r="P6" s="30" t="str">
        <f>IFERROR(VLOOKUP($N6,'114年1月15日'!$B$9:$N$113,10,FALSE),"")</f>
        <v/>
      </c>
      <c r="Q6" s="30" t="str">
        <f>IFERROR(VLOOKUP($N6,'114年1月15日'!$B$9:$N$113,11,FALSE),"")</f>
        <v/>
      </c>
      <c r="R6" s="30" t="str">
        <f>IFERROR(VLOOKUP($N6,'114年1月15日'!$B$9:$N$113,12,FALSE),"")</f>
        <v/>
      </c>
      <c r="S6" s="22">
        <f t="shared" si="3"/>
        <v>4</v>
      </c>
      <c r="T6" s="22" t="str">
        <f t="array" ref="T6">IFERROR(INDEX('114年1月15日'!$B$9:$N$113,SMALL(IF('114年1月15日'!$F$9:$F$113&lt;&gt;"",ROW($1:$104),"X"),ROW('114年1月15日'!C4)),1),"")</f>
        <v>呂佩臻</v>
      </c>
      <c r="U6" s="22">
        <f>IFERROR(VLOOKUP($T6,'114年1月15日'!$B$9:$N$113,9,FALSE),"")</f>
        <v>50</v>
      </c>
      <c r="V6" s="22">
        <f>IFERROR(VLOOKUP($T6,'114年1月15日'!$B$9:$N$113,10,FALSE),"")</f>
        <v>7</v>
      </c>
      <c r="W6" s="22">
        <f>IFERROR(VLOOKUP($T6,'114年1月15日'!$B$9:$N$113,11,FALSE),"")</f>
        <v>3</v>
      </c>
      <c r="X6" s="22" t="str">
        <f>IFERROR(VLOOKUP($T6,'114年1月15日'!$B$9:$N$113,12,FALSE),"")</f>
        <v>戊</v>
      </c>
      <c r="Y6" s="1"/>
      <c r="Z6" s="327">
        <v>1</v>
      </c>
      <c r="AA6" s="1"/>
    </row>
    <row r="7" spans="1:27" ht="19.5" x14ac:dyDescent="0.25">
      <c r="A7">
        <f t="shared" si="0"/>
        <v>5</v>
      </c>
      <c r="B7" s="30" t="str">
        <f t="array" ref="B7">IFERROR(INDEX('114年1月15日'!$B$9:$N$113,SMALL(IF('114年1月15日'!$C$9:$C$113&gt;200,ROW($1:$104),"X"),ROW('114年1月15日'!C5)),1),"")</f>
        <v>呂阿鸞</v>
      </c>
      <c r="C7" s="30">
        <f>IFERROR(VLOOKUP($B7,'114年1月15日'!$B$9:$N$113,9,FALSE),"")</f>
        <v>60</v>
      </c>
      <c r="D7" s="30">
        <f>IFERROR(VLOOKUP($B7,'114年1月15日'!$B$9:$N$113,10,FALSE),"")</f>
        <v>12</v>
      </c>
      <c r="E7" s="30">
        <f>IFERROR(VLOOKUP($B7,'114年1月15日'!$B$9:$N$113,11,FALSE),"")</f>
        <v>2</v>
      </c>
      <c r="F7" s="30" t="str">
        <f>IFERROR(VLOOKUP($B7,'114年1月15日'!$B$9:$N$113,12,FALSE),"")</f>
        <v>戌</v>
      </c>
      <c r="G7" s="30">
        <f t="shared" si="1"/>
        <v>5</v>
      </c>
      <c r="H7" s="30" t="str">
        <f t="array" ref="H7">IFERROR(INDEX('114年1月15日'!$B$9:$N$113,SMALL(IF('114年1月15日'!$D$9:$D$113&gt;200,ROW($1:$104),"X"),ROW('114年1月15日'!C5)),1),"")</f>
        <v>林奇財</v>
      </c>
      <c r="I7" s="30">
        <f>IFERROR(VLOOKUP($H7,'114年1月15日'!$B$9:$N$113,9,FALSE),"")</f>
        <v>111</v>
      </c>
      <c r="J7" s="30">
        <f>IFERROR(VLOOKUP($H7,'114年1月15日'!$B$9:$N$113,10,FALSE),"")</f>
        <v>5</v>
      </c>
      <c r="K7" s="30">
        <f>IFERROR(VLOOKUP($H7,'114年1月15日'!$B$9:$N$113,11,FALSE),"")</f>
        <v>13</v>
      </c>
      <c r="L7" s="30" t="str">
        <f>IFERROR(VLOOKUP($H7,'114年1月15日'!$B$9:$N$113,12,FALSE),"")</f>
        <v>酉</v>
      </c>
      <c r="M7" s="30" t="str">
        <f t="shared" si="2"/>
        <v/>
      </c>
      <c r="N7" s="30" t="str">
        <f t="array" ref="N7">IFERROR(INDEX('114年1月15日'!$B$9:$N$113,SMALL(IF('114年1月15日'!$E$9:$E$113&gt;200,ROW($1:$104),"X"),ROW('114年1月15日'!C5)),1),"")</f>
        <v/>
      </c>
      <c r="O7" s="30" t="str">
        <f>IFERROR(VLOOKUP($N7,'114年1月15日'!$B$9:$N$113,9,FALSE),"")</f>
        <v/>
      </c>
      <c r="P7" s="30" t="str">
        <f>IFERROR(VLOOKUP($N7,'114年1月15日'!$B$9:$N$113,10,FALSE),"")</f>
        <v/>
      </c>
      <c r="Q7" s="30" t="str">
        <f>IFERROR(VLOOKUP($N7,'114年1月15日'!$B$9:$N$113,11,FALSE),"")</f>
        <v/>
      </c>
      <c r="R7" s="30" t="str">
        <f>IFERROR(VLOOKUP($N7,'114年1月15日'!$B$9:$N$113,12,FALSE),"")</f>
        <v/>
      </c>
      <c r="S7" s="22">
        <f t="shared" si="3"/>
        <v>5</v>
      </c>
      <c r="T7" s="22" t="str">
        <f t="array" ref="T7">IFERROR(INDEX('114年1月15日'!$B$9:$N$113,SMALL(IF('114年1月15日'!$F$9:$F$113&lt;&gt;"",ROW($1:$104),"X"),ROW('114年1月15日'!C5)),1),"")</f>
        <v>呂阿鸞</v>
      </c>
      <c r="U7" s="22">
        <f>IFERROR(VLOOKUP($T7,'114年1月15日'!$B$9:$N$113,9,FALSE),"")</f>
        <v>60</v>
      </c>
      <c r="V7" s="22">
        <f>IFERROR(VLOOKUP($T7,'114年1月15日'!$B$9:$N$113,10,FALSE),"")</f>
        <v>12</v>
      </c>
      <c r="W7" s="22">
        <f>IFERROR(VLOOKUP($T7,'114年1月15日'!$B$9:$N$113,11,FALSE),"")</f>
        <v>2</v>
      </c>
      <c r="X7" s="22" t="str">
        <f>IFERROR(VLOOKUP($T7,'114年1月15日'!$B$9:$N$113,12,FALSE),"")</f>
        <v>戌</v>
      </c>
      <c r="Y7" s="1"/>
      <c r="Z7" s="327"/>
      <c r="AA7" s="1"/>
    </row>
    <row r="8" spans="1:27" ht="19.5" x14ac:dyDescent="0.25">
      <c r="A8">
        <f t="shared" si="0"/>
        <v>6</v>
      </c>
      <c r="B8" s="30" t="str">
        <f t="array" ref="B8">IFERROR(INDEX('114年1月15日'!$B$9:$N$113,SMALL(IF('114年1月15日'!$C$9:$C$113&gt;200,ROW($1:$104),"X"),ROW('114年1月15日'!C6)),1),"")</f>
        <v>呂夏牡丹</v>
      </c>
      <c r="C8" s="30">
        <f>IFERROR(VLOOKUP($B8,'114年1月15日'!$B$9:$N$113,9,FALSE),"")</f>
        <v>20</v>
      </c>
      <c r="D8" s="30">
        <f>IFERROR(VLOOKUP($B8,'114年1月15日'!$B$9:$N$113,10,FALSE),"")</f>
        <v>5</v>
      </c>
      <c r="E8" s="30">
        <f>IFERROR(VLOOKUP($B8,'114年1月15日'!$B$9:$N$113,11,FALSE),"")</f>
        <v>18</v>
      </c>
      <c r="F8" s="30" t="str">
        <f>IFERROR(VLOOKUP($B8,'114年1月15日'!$B$9:$N$113,12,FALSE),"")</f>
        <v>吉</v>
      </c>
      <c r="G8" s="30">
        <f t="shared" si="1"/>
        <v>6</v>
      </c>
      <c r="H8" s="30" t="str">
        <f t="array" ref="H8">IFERROR(INDEX('114年1月15日'!$B$9:$N$113,SMALL(IF('114年1月15日'!$D$9:$D$113&gt;200,ROW($1:$104),"X"),ROW('114年1月15日'!C6)),1),"")</f>
        <v>林炫均</v>
      </c>
      <c r="I8" s="30">
        <f>IFERROR(VLOOKUP($H8,'114年1月15日'!$B$9:$N$113,9,FALSE),"")</f>
        <v>77</v>
      </c>
      <c r="J8" s="30">
        <f>IFERROR(VLOOKUP($H8,'114年1月15日'!$B$9:$N$113,10,FALSE),"")</f>
        <v>2</v>
      </c>
      <c r="K8" s="30">
        <f>IFERROR(VLOOKUP($H8,'114年1月15日'!$B$9:$N$113,11,FALSE),"")</f>
        <v>24</v>
      </c>
      <c r="L8" s="30" t="str">
        <f>IFERROR(VLOOKUP($H8,'114年1月15日'!$B$9:$N$113,12,FALSE),"")</f>
        <v>辰</v>
      </c>
      <c r="M8" s="30" t="str">
        <f t="shared" si="2"/>
        <v/>
      </c>
      <c r="N8" s="30" t="str">
        <f t="array" ref="N8">IFERROR(INDEX('114年1月15日'!$B$9:$N$113,SMALL(IF('114年1月15日'!$E$9:$E$113&gt;200,ROW($1:$104),"X"),ROW('114年1月15日'!C6)),1),"")</f>
        <v/>
      </c>
      <c r="O8" s="30" t="str">
        <f>IFERROR(VLOOKUP($N8,'114年1月15日'!$B$9:$N$113,9,FALSE),"")</f>
        <v/>
      </c>
      <c r="P8" s="30" t="str">
        <f>IFERROR(VLOOKUP($N8,'114年1月15日'!$B$9:$N$113,10,FALSE),"")</f>
        <v/>
      </c>
      <c r="Q8" s="30" t="str">
        <f>IFERROR(VLOOKUP($N8,'114年1月15日'!$B$9:$N$113,11,FALSE),"")</f>
        <v/>
      </c>
      <c r="R8" s="30" t="str">
        <f>IFERROR(VLOOKUP($N8,'114年1月15日'!$B$9:$N$113,12,FALSE),"")</f>
        <v/>
      </c>
      <c r="S8" s="22">
        <f t="shared" si="3"/>
        <v>6</v>
      </c>
      <c r="T8" s="22" t="str">
        <f t="array" ref="T8">IFERROR(INDEX('114年1月15日'!$B$9:$N$113,SMALL(IF('114年1月15日'!$F$9:$F$113&lt;&gt;"",ROW($1:$104),"X"),ROW('114年1月15日'!C6)),1),"")</f>
        <v>呂夏牡丹</v>
      </c>
      <c r="U8" s="22">
        <f>IFERROR(VLOOKUP($T8,'114年1月15日'!$B$9:$N$113,9,FALSE),"")</f>
        <v>20</v>
      </c>
      <c r="V8" s="22">
        <f>IFERROR(VLOOKUP($T8,'114年1月15日'!$B$9:$N$113,10,FALSE),"")</f>
        <v>5</v>
      </c>
      <c r="W8" s="22">
        <f>IFERROR(VLOOKUP($T8,'114年1月15日'!$B$9:$N$113,11,FALSE),"")</f>
        <v>18</v>
      </c>
      <c r="X8" s="22" t="str">
        <f>IFERROR(VLOOKUP($T8,'114年1月15日'!$B$9:$N$113,12,FALSE),"")</f>
        <v>吉</v>
      </c>
      <c r="Y8" s="1"/>
      <c r="Z8" s="327">
        <v>1</v>
      </c>
      <c r="AA8" s="1"/>
    </row>
    <row r="9" spans="1:27" ht="19.5" x14ac:dyDescent="0.25">
      <c r="A9">
        <f t="shared" si="0"/>
        <v>7</v>
      </c>
      <c r="B9" s="30" t="str">
        <f t="array" ref="B9">IFERROR(INDEX('114年1月15日'!$B$9:$N$113,SMALL(IF('114年1月15日'!$C$9:$C$113&gt;200,ROW($1:$104),"X"),ROW('114年1月15日'!C7)),1),"")</f>
        <v>楊靜茹</v>
      </c>
      <c r="C9" s="30">
        <f>IFERROR(VLOOKUP($B9,'114年1月15日'!$B$9:$N$113,9,FALSE),"")</f>
        <v>68</v>
      </c>
      <c r="D9" s="30">
        <f>IFERROR(VLOOKUP($B9,'114年1月15日'!$B$9:$N$113,10,FALSE),"")</f>
        <v>6</v>
      </c>
      <c r="E9" s="30">
        <f>IFERROR(VLOOKUP($B9,'114年1月15日'!$B$9:$N$113,11,FALSE),"")</f>
        <v>4</v>
      </c>
      <c r="F9" s="30" t="str">
        <f>IFERROR(VLOOKUP($B9,'114年1月15日'!$B$9:$N$113,12,FALSE),"")</f>
        <v>申</v>
      </c>
      <c r="G9" s="30">
        <f t="shared" si="1"/>
        <v>7</v>
      </c>
      <c r="H9" s="30" t="str">
        <f t="array" ref="H9">IFERROR(INDEX('114年1月15日'!$B$9:$N$113,SMALL(IF('114年1月15日'!$D$9:$D$113&gt;200,ROW($1:$104),"X"),ROW('114年1月15日'!C7)),1),"")</f>
        <v>林界旺</v>
      </c>
      <c r="I9" s="30">
        <f>IFERROR(VLOOKUP($H9,'114年1月15日'!$B$9:$N$113,9,FALSE),"")</f>
        <v>83</v>
      </c>
      <c r="J9" s="30">
        <f>IFERROR(VLOOKUP($H9,'114年1月15日'!$B$9:$N$113,10,FALSE),"")</f>
        <v>11</v>
      </c>
      <c r="K9" s="30">
        <f>IFERROR(VLOOKUP($H9,'114年1月15日'!$B$9:$N$113,11,FALSE),"")</f>
        <v>17</v>
      </c>
      <c r="L9" s="30" t="str">
        <f>IFERROR(VLOOKUP($H9,'114年1月15日'!$B$9:$N$113,12,FALSE),"")</f>
        <v>巳</v>
      </c>
      <c r="M9" s="30" t="str">
        <f t="shared" si="2"/>
        <v/>
      </c>
      <c r="N9" s="30" t="str">
        <f t="array" ref="N9">IFERROR(INDEX('114年1月15日'!$B$9:$N$113,SMALL(IF('114年1月15日'!$E$9:$E$113&gt;200,ROW($1:$104),"X"),ROW('114年1月15日'!C7)),1),"")</f>
        <v/>
      </c>
      <c r="O9" s="30" t="str">
        <f>IFERROR(VLOOKUP($N9,'114年1月15日'!$B$9:$N$113,9,FALSE),"")</f>
        <v/>
      </c>
      <c r="P9" s="30" t="str">
        <f>IFERROR(VLOOKUP($N9,'114年1月15日'!$B$9:$N$113,10,FALSE),"")</f>
        <v/>
      </c>
      <c r="Q9" s="30" t="str">
        <f>IFERROR(VLOOKUP($N9,'114年1月15日'!$B$9:$N$113,11,FALSE),"")</f>
        <v/>
      </c>
      <c r="R9" s="30" t="str">
        <f>IFERROR(VLOOKUP($N9,'114年1月15日'!$B$9:$N$113,12,FALSE),"")</f>
        <v/>
      </c>
      <c r="S9" s="22">
        <f t="shared" si="3"/>
        <v>7</v>
      </c>
      <c r="T9" s="22" t="str">
        <f t="array" ref="T9">IFERROR(INDEX('114年1月15日'!$B$9:$N$113,SMALL(IF('114年1月15日'!$F$9:$F$113&lt;&gt;"",ROW($1:$104),"X"),ROW('114年1月15日'!C7)),1),"")</f>
        <v>呂佳靜</v>
      </c>
      <c r="U9" s="22">
        <f>IFERROR(VLOOKUP($T9,'114年1月15日'!$B$9:$N$113,9,FALSE),"")</f>
        <v>43</v>
      </c>
      <c r="V9" s="22">
        <f>IFERROR(VLOOKUP($T9,'114年1月15日'!$B$9:$N$113,10,FALSE),"")</f>
        <v>1</v>
      </c>
      <c r="W9" s="22">
        <f>IFERROR(VLOOKUP($T9,'114年1月15日'!$B$9:$N$113,11,FALSE),"")</f>
        <v>8</v>
      </c>
      <c r="X9" s="22" t="str">
        <f>IFERROR(VLOOKUP($T9,'114年1月15日'!$B$9:$N$113,12,FALSE),"")</f>
        <v>辰</v>
      </c>
      <c r="Y9" s="1"/>
      <c r="Z9" s="327">
        <v>1</v>
      </c>
      <c r="AA9" s="1"/>
    </row>
    <row r="10" spans="1:27" ht="19.5" x14ac:dyDescent="0.25">
      <c r="A10">
        <f t="shared" si="0"/>
        <v>8</v>
      </c>
      <c r="B10" s="30" t="str">
        <f t="array" ref="B10">IFERROR(INDEX('114年1月15日'!$B$9:$N$113,SMALL(IF('114年1月15日'!$C$9:$C$113&gt;200,ROW($1:$104),"X"),ROW('114年1月15日'!C8)),1),"")</f>
        <v>陳信輝</v>
      </c>
      <c r="C10" s="30">
        <f>IFERROR(VLOOKUP($B10,'114年1月15日'!$B$9:$N$113,9,FALSE),"")</f>
        <v>54</v>
      </c>
      <c r="D10" s="30">
        <f>IFERROR(VLOOKUP($B10,'114年1月15日'!$B$9:$N$113,10,FALSE),"")</f>
        <v>7</v>
      </c>
      <c r="E10" s="30">
        <f>IFERROR(VLOOKUP($B10,'114年1月15日'!$B$9:$N$113,11,FALSE),"")</f>
        <v>5</v>
      </c>
      <c r="F10" s="30" t="str">
        <f>IFERROR(VLOOKUP($B10,'114年1月15日'!$B$9:$N$113,12,FALSE),"")</f>
        <v>巳</v>
      </c>
      <c r="G10" s="30">
        <f t="shared" si="1"/>
        <v>8</v>
      </c>
      <c r="H10" s="30" t="str">
        <f t="array" ref="H10">IFERROR(INDEX('114年1月15日'!$B$9:$N$113,SMALL(IF('114年1月15日'!$D$9:$D$113&gt;200,ROW($1:$104),"X"),ROW('114年1月15日'!C8)),1),"")</f>
        <v>林思助</v>
      </c>
      <c r="I10" s="30">
        <f>IFERROR(VLOOKUP($H10,'114年1月15日'!$B$9:$N$113,9,FALSE),"")</f>
        <v>105</v>
      </c>
      <c r="J10" s="30">
        <f>IFERROR(VLOOKUP($H10,'114年1月15日'!$B$9:$N$113,10,FALSE),"")</f>
        <v>11</v>
      </c>
      <c r="K10" s="30">
        <f>IFERROR(VLOOKUP($H10,'114年1月15日'!$B$9:$N$113,11,FALSE),"")</f>
        <v>23</v>
      </c>
      <c r="L10" s="30" t="str">
        <f>IFERROR(VLOOKUP($H10,'114年1月15日'!$B$9:$N$113,12,FALSE),"")</f>
        <v>吉</v>
      </c>
      <c r="M10" s="30" t="str">
        <f t="shared" si="2"/>
        <v/>
      </c>
      <c r="N10" s="30" t="str">
        <f t="array" ref="N10">IFERROR(INDEX('114年1月15日'!$B$9:$N$113,SMALL(IF('114年1月15日'!$E$9:$E$113&gt;200,ROW($1:$104),"X"),ROW('114年1月15日'!C8)),1),"")</f>
        <v/>
      </c>
      <c r="O10" s="30" t="str">
        <f>IFERROR(VLOOKUP($N10,'114年1月15日'!$B$9:$N$113,9,FALSE),"")</f>
        <v/>
      </c>
      <c r="P10" s="30" t="str">
        <f>IFERROR(VLOOKUP($N10,'114年1月15日'!$B$9:$N$113,10,FALSE),"")</f>
        <v/>
      </c>
      <c r="Q10" s="30" t="str">
        <f>IFERROR(VLOOKUP($N10,'114年1月15日'!$B$9:$N$113,11,FALSE),"")</f>
        <v/>
      </c>
      <c r="R10" s="30" t="str">
        <f>IFERROR(VLOOKUP($N10,'114年1月15日'!$B$9:$N$113,12,FALSE),"")</f>
        <v/>
      </c>
      <c r="S10" s="22">
        <f t="shared" si="3"/>
        <v>8</v>
      </c>
      <c r="T10" s="22" t="str">
        <f t="array" ref="T10">IFERROR(INDEX('114年1月15日'!$B$9:$N$113,SMALL(IF('114年1月15日'!$F$9:$F$113&lt;&gt;"",ROW($1:$104),"X"),ROW('114年1月15日'!C8)),1),"")</f>
        <v>楊皇彬</v>
      </c>
      <c r="U10" s="22">
        <f>IFERROR(VLOOKUP($T10,'114年1月15日'!$B$9:$N$113,9,FALSE),"")</f>
        <v>71</v>
      </c>
      <c r="V10" s="22">
        <f>IFERROR(VLOOKUP($T10,'114年1月15日'!$B$9:$N$113,10,FALSE),"")</f>
        <v>10</v>
      </c>
      <c r="W10" s="22">
        <f>IFERROR(VLOOKUP($T10,'114年1月15日'!$B$9:$N$113,11,FALSE),"")</f>
        <v>25</v>
      </c>
      <c r="X10" s="22" t="str">
        <f>IFERROR(VLOOKUP($T10,'114年1月15日'!$B$9:$N$113,12,FALSE),"")</f>
        <v>未</v>
      </c>
      <c r="Y10" s="1"/>
      <c r="Z10" s="327">
        <v>1</v>
      </c>
      <c r="AA10" s="1"/>
    </row>
    <row r="11" spans="1:27" ht="19.5" x14ac:dyDescent="0.25">
      <c r="A11">
        <f t="shared" si="0"/>
        <v>9</v>
      </c>
      <c r="B11" s="30" t="str">
        <f t="array" ref="B11">IFERROR(INDEX('114年1月15日'!$B$9:$N$113,SMALL(IF('114年1月15日'!$C$9:$C$113&gt;200,ROW($1:$104),"X"),ROW('114年1月15日'!C9)),1),"")</f>
        <v>陳香君</v>
      </c>
      <c r="C11" s="30">
        <f>IFERROR(VLOOKUP($B11,'114年1月15日'!$B$9:$N$113,9,FALSE),"")</f>
        <v>59</v>
      </c>
      <c r="D11" s="30">
        <f>IFERROR(VLOOKUP($B11,'114年1月15日'!$B$9:$N$113,10,FALSE),"")</f>
        <v>2</v>
      </c>
      <c r="E11" s="30">
        <f>IFERROR(VLOOKUP($B11,'114年1月15日'!$B$9:$N$113,11,FALSE),"")</f>
        <v>7</v>
      </c>
      <c r="F11" s="30" t="str">
        <f>IFERROR(VLOOKUP($B11,'114年1月15日'!$B$9:$N$113,12,FALSE),"")</f>
        <v>吉</v>
      </c>
      <c r="G11" s="30">
        <f t="shared" si="1"/>
        <v>9</v>
      </c>
      <c r="H11" s="30" t="str">
        <f t="array" ref="H11">IFERROR(INDEX('114年1月15日'!$B$9:$N$113,SMALL(IF('114年1月15日'!$D$9:$D$113&gt;200,ROW($1:$104),"X"),ROW('114年1月15日'!C9)),1),"")</f>
        <v>郭怡菁</v>
      </c>
      <c r="I11" s="30">
        <f>IFERROR(VLOOKUP($H11,'114年1月15日'!$B$9:$N$113,9,FALSE),"")</f>
        <v>72</v>
      </c>
      <c r="J11" s="30">
        <f>IFERROR(VLOOKUP($H11,'114年1月15日'!$B$9:$N$113,10,FALSE),"")</f>
        <v>3</v>
      </c>
      <c r="K11" s="30">
        <f>IFERROR(VLOOKUP($H11,'114年1月15日'!$B$9:$N$113,11,FALSE),"")</f>
        <v>12</v>
      </c>
      <c r="L11" s="30" t="str">
        <f>IFERROR(VLOOKUP($H11,'114年1月15日'!$B$9:$N$113,12,FALSE),"")</f>
        <v>吉</v>
      </c>
      <c r="M11" s="30" t="str">
        <f t="shared" si="2"/>
        <v/>
      </c>
      <c r="N11" s="30" t="str">
        <f t="array" ref="N11">IFERROR(INDEX('114年1月15日'!$B$9:$N$113,SMALL(IF('114年1月15日'!$E$9:$E$113&gt;200,ROW($1:$104),"X"),ROW('114年1月15日'!C9)),1),"")</f>
        <v/>
      </c>
      <c r="O11" s="30" t="str">
        <f>IFERROR(VLOOKUP($N11,'114年1月15日'!$B$9:$N$113,9,FALSE),"")</f>
        <v/>
      </c>
      <c r="P11" s="30" t="str">
        <f>IFERROR(VLOOKUP($N11,'114年1月15日'!$B$9:$N$113,10,FALSE),"")</f>
        <v/>
      </c>
      <c r="Q11" s="30" t="str">
        <f>IFERROR(VLOOKUP($N11,'114年1月15日'!$B$9:$N$113,11,FALSE),"")</f>
        <v/>
      </c>
      <c r="R11" s="30" t="str">
        <f>IFERROR(VLOOKUP($N11,'114年1月15日'!$B$9:$N$113,12,FALSE),"")</f>
        <v/>
      </c>
      <c r="S11" s="22">
        <f t="shared" si="3"/>
        <v>9</v>
      </c>
      <c r="T11" s="22" t="str">
        <f t="array" ref="T11">IFERROR(INDEX('114年1月15日'!$B$9:$N$113,SMALL(IF('114年1月15日'!$F$9:$F$113&lt;&gt;"",ROW($1:$104),"X"),ROW('114年1月15日'!C9)),1),"")</f>
        <v>楊靜茹</v>
      </c>
      <c r="U11" s="22">
        <f>IFERROR(VLOOKUP($T11,'114年1月15日'!$B$9:$N$113,9,FALSE),"")</f>
        <v>68</v>
      </c>
      <c r="V11" s="22">
        <f>IFERROR(VLOOKUP($T11,'114年1月15日'!$B$9:$N$113,10,FALSE),"")</f>
        <v>6</v>
      </c>
      <c r="W11" s="22">
        <f>IFERROR(VLOOKUP($T11,'114年1月15日'!$B$9:$N$113,11,FALSE),"")</f>
        <v>4</v>
      </c>
      <c r="X11" s="22" t="str">
        <f>IFERROR(VLOOKUP($T11,'114年1月15日'!$B$9:$N$113,12,FALSE),"")</f>
        <v>申</v>
      </c>
      <c r="Y11" s="1"/>
      <c r="Z11" s="327">
        <v>1</v>
      </c>
      <c r="AA11" s="1"/>
    </row>
    <row r="12" spans="1:27" ht="19.5" x14ac:dyDescent="0.25">
      <c r="A12">
        <f t="shared" si="0"/>
        <v>10</v>
      </c>
      <c r="B12" s="30" t="str">
        <f t="array" ref="B12">IFERROR(INDEX('114年1月15日'!$B$9:$N$113,SMALL(IF('114年1月15日'!$C$9:$C$113&gt;200,ROW($1:$104),"X"),ROW('114年1月15日'!C10)),1),"")</f>
        <v>莊芷寧</v>
      </c>
      <c r="C12" s="30">
        <f>IFERROR(VLOOKUP($B12,'114年1月15日'!$B$9:$N$113,9,FALSE),"")</f>
        <v>87</v>
      </c>
      <c r="D12" s="30" t="str">
        <f>IFERROR(VLOOKUP($B12,'114年1月15日'!$B$9:$N$113,10,FALSE),"")</f>
        <v>潤5</v>
      </c>
      <c r="E12" s="30">
        <f>IFERROR(VLOOKUP($B12,'114年1月15日'!$B$9:$N$113,11,FALSE),"")</f>
        <v>7</v>
      </c>
      <c r="F12" s="30" t="str">
        <f>IFERROR(VLOOKUP($B12,'114年1月15日'!$B$9:$N$113,12,FALSE),"")</f>
        <v>丑</v>
      </c>
      <c r="G12" s="30">
        <f t="shared" si="1"/>
        <v>10</v>
      </c>
      <c r="H12" s="30" t="str">
        <f t="array" ref="H12">IFERROR(INDEX('114年1月15日'!$B$9:$N$113,SMALL(IF('114年1月15日'!$D$9:$D$113&gt;200,ROW($1:$104),"X"),ROW('114年1月15日'!C10)),1),"")</f>
        <v>呂佩臻</v>
      </c>
      <c r="I12" s="30">
        <f>IFERROR(VLOOKUP($H12,'114年1月15日'!$B$9:$N$113,9,FALSE),"")</f>
        <v>50</v>
      </c>
      <c r="J12" s="30">
        <f>IFERROR(VLOOKUP($H12,'114年1月15日'!$B$9:$N$113,10,FALSE),"")</f>
        <v>7</v>
      </c>
      <c r="K12" s="30">
        <f>IFERROR(VLOOKUP($H12,'114年1月15日'!$B$9:$N$113,11,FALSE),"")</f>
        <v>3</v>
      </c>
      <c r="L12" s="30" t="str">
        <f>IFERROR(VLOOKUP($H12,'114年1月15日'!$B$9:$N$113,12,FALSE),"")</f>
        <v>戊</v>
      </c>
      <c r="M12" s="30" t="str">
        <f t="shared" si="2"/>
        <v/>
      </c>
      <c r="N12" s="30" t="str">
        <f t="array" ref="N12">IFERROR(INDEX('114年1月15日'!$B$9:$N$113,SMALL(IF('114年1月15日'!$E$9:$E$113&gt;200,ROW($1:$104),"X"),ROW('114年1月15日'!C10)),1),"")</f>
        <v/>
      </c>
      <c r="O12" s="30" t="str">
        <f>IFERROR(VLOOKUP($N12,'114年1月15日'!$B$9:$N$113,9,FALSE),"")</f>
        <v/>
      </c>
      <c r="P12" s="30" t="str">
        <f>IFERROR(VLOOKUP($N12,'114年1月15日'!$B$9:$N$113,10,FALSE),"")</f>
        <v/>
      </c>
      <c r="Q12" s="30" t="str">
        <f>IFERROR(VLOOKUP($N12,'114年1月15日'!$B$9:$N$113,11,FALSE),"")</f>
        <v/>
      </c>
      <c r="R12" s="30" t="str">
        <f>IFERROR(VLOOKUP($N12,'114年1月15日'!$B$9:$N$113,12,FALSE),"")</f>
        <v/>
      </c>
      <c r="S12" s="22">
        <f t="shared" si="3"/>
        <v>10</v>
      </c>
      <c r="T12" s="22" t="str">
        <f t="array" ref="T12">IFERROR(INDEX('114年1月15日'!$B$9:$N$113,SMALL(IF('114年1月15日'!$F$9:$F$113&lt;&gt;"",ROW($1:$104),"X"),ROW('114年1月15日'!C10)),1),"")</f>
        <v>詹竣發</v>
      </c>
      <c r="U12" s="22">
        <f>IFERROR(VLOOKUP($T12,'114年1月15日'!$B$9:$N$113,9,FALSE),"")</f>
        <v>57</v>
      </c>
      <c r="V12" s="22" t="str">
        <f>IFERROR(VLOOKUP($T12,'114年1月15日'!$B$9:$N$113,10,FALSE),"")</f>
        <v>潤7</v>
      </c>
      <c r="W12" s="22">
        <f>IFERROR(VLOOKUP($T12,'114年1月15日'!$B$9:$N$113,11,FALSE),"")</f>
        <v>1</v>
      </c>
      <c r="X12" s="22" t="str">
        <f>IFERROR(VLOOKUP($T12,'114年1月15日'!$B$9:$N$113,12,FALSE),"")</f>
        <v>辰</v>
      </c>
      <c r="Y12" s="1"/>
      <c r="Z12" s="327">
        <v>1</v>
      </c>
      <c r="AA12" s="1"/>
    </row>
    <row r="13" spans="1:27" ht="19.5" x14ac:dyDescent="0.25">
      <c r="A13">
        <f t="shared" si="0"/>
        <v>11</v>
      </c>
      <c r="B13" s="30" t="str">
        <f t="array" ref="B13">IFERROR(INDEX('114年1月15日'!$B$9:$N$113,SMALL(IF('114年1月15日'!$C$9:$C$113&gt;200,ROW($1:$104),"X"),ROW('114年1月15日'!C11)),1),"")</f>
        <v>莊仁傑</v>
      </c>
      <c r="C13" s="30">
        <f>IFERROR(VLOOKUP($B13,'114年1月15日'!$B$9:$N$113,9,FALSE),"")</f>
        <v>88</v>
      </c>
      <c r="D13" s="30">
        <f>IFERROR(VLOOKUP($B13,'114年1月15日'!$B$9:$N$113,10,FALSE),"")</f>
        <v>5</v>
      </c>
      <c r="E13" s="30">
        <f>IFERROR(VLOOKUP($B13,'114年1月15日'!$B$9:$N$113,11,FALSE),"")</f>
        <v>19</v>
      </c>
      <c r="F13" s="30" t="str">
        <f>IFERROR(VLOOKUP($B13,'114年1月15日'!$B$9:$N$113,12,FALSE),"")</f>
        <v>亥</v>
      </c>
      <c r="G13" s="30">
        <f t="shared" si="1"/>
        <v>11</v>
      </c>
      <c r="H13" s="30" t="str">
        <f t="array" ref="H13">IFERROR(INDEX('114年1月15日'!$B$9:$N$113,SMALL(IF('114年1月15日'!$D$9:$D$113&gt;200,ROW($1:$104),"X"),ROW('114年1月15日'!C11)),1),"")</f>
        <v>呂佳靜</v>
      </c>
      <c r="I13" s="30">
        <f>IFERROR(VLOOKUP($H13,'114年1月15日'!$B$9:$N$113,9,FALSE),"")</f>
        <v>43</v>
      </c>
      <c r="J13" s="30">
        <f>IFERROR(VLOOKUP($H13,'114年1月15日'!$B$9:$N$113,10,FALSE),"")</f>
        <v>1</v>
      </c>
      <c r="K13" s="30">
        <f>IFERROR(VLOOKUP($H13,'114年1月15日'!$B$9:$N$113,11,FALSE),"")</f>
        <v>8</v>
      </c>
      <c r="L13" s="30" t="str">
        <f>IFERROR(VLOOKUP($H13,'114年1月15日'!$B$9:$N$113,12,FALSE),"")</f>
        <v>辰</v>
      </c>
      <c r="M13" s="30" t="str">
        <f t="shared" si="2"/>
        <v/>
      </c>
      <c r="N13" s="30" t="str">
        <f t="array" ref="N13">IFERROR(INDEX('114年1月15日'!$B$9:$N$113,SMALL(IF('114年1月15日'!$E$9:$E$113&gt;200,ROW($1:$104),"X"),ROW('114年1月15日'!C11)),1),"")</f>
        <v/>
      </c>
      <c r="O13" s="30" t="str">
        <f>IFERROR(VLOOKUP($N13,'114年1月15日'!$B$9:$N$113,9,FALSE),"")</f>
        <v/>
      </c>
      <c r="P13" s="30" t="str">
        <f>IFERROR(VLOOKUP($N13,'114年1月15日'!$B$9:$N$113,10,FALSE),"")</f>
        <v/>
      </c>
      <c r="Q13" s="30" t="str">
        <f>IFERROR(VLOOKUP($N13,'114年1月15日'!$B$9:$N$113,11,FALSE),"")</f>
        <v/>
      </c>
      <c r="R13" s="30" t="str">
        <f>IFERROR(VLOOKUP($N13,'114年1月15日'!$B$9:$N$113,12,FALSE),"")</f>
        <v/>
      </c>
      <c r="S13" s="22">
        <f t="shared" si="3"/>
        <v>11</v>
      </c>
      <c r="T13" s="22" t="str">
        <f t="array" ref="T13">IFERROR(INDEX('114年1月15日'!$B$9:$N$113,SMALL(IF('114年1月15日'!$F$9:$F$113&lt;&gt;"",ROW($1:$104),"X"),ROW('114年1月15日'!C11)),1),"")</f>
        <v>鄧紫黃</v>
      </c>
      <c r="U13" s="22">
        <f>IFERROR(VLOOKUP($T13,'114年1月15日'!$B$9:$N$113,9,FALSE),"")</f>
        <v>54</v>
      </c>
      <c r="V13" s="22">
        <f>IFERROR(VLOOKUP($T13,'114年1月15日'!$B$9:$N$113,10,FALSE),"")</f>
        <v>12</v>
      </c>
      <c r="W13" s="22">
        <f>IFERROR(VLOOKUP($T13,'114年1月15日'!$B$9:$N$113,11,FALSE),"")</f>
        <v>3</v>
      </c>
      <c r="X13" s="22" t="str">
        <f>IFERROR(VLOOKUP($T13,'114年1月15日'!$B$9:$N$113,12,FALSE),"")</f>
        <v>吉</v>
      </c>
      <c r="Y13" s="1"/>
      <c r="Z13" s="327">
        <v>1</v>
      </c>
      <c r="AA13" s="1"/>
    </row>
    <row r="14" spans="1:27" ht="19.5" x14ac:dyDescent="0.25">
      <c r="A14" t="str">
        <f t="shared" si="0"/>
        <v/>
      </c>
      <c r="B14" s="30" t="str">
        <f t="array" ref="B14">IFERROR(INDEX('114年1月15日'!$B$9:$N$113,SMALL(IF('114年1月15日'!$C$9:$C$113&gt;200,ROW($1:$104),"X"),ROW('114年1月15日'!C12)),1),"")</f>
        <v/>
      </c>
      <c r="C14" s="30" t="str">
        <f>IFERROR(VLOOKUP($B14,'114年1月15日'!$B$9:$N$113,9,FALSE),"")</f>
        <v/>
      </c>
      <c r="D14" s="30" t="str">
        <f>IFERROR(VLOOKUP($B14,'114年1月15日'!$B$9:$N$113,10,FALSE),"")</f>
        <v/>
      </c>
      <c r="E14" s="30" t="str">
        <f>IFERROR(VLOOKUP($B14,'114年1月15日'!$B$9:$N$113,11,FALSE),"")</f>
        <v/>
      </c>
      <c r="F14" s="30" t="str">
        <f>IFERROR(VLOOKUP($B14,'114年1月15日'!$B$9:$N$113,12,FALSE),"")</f>
        <v/>
      </c>
      <c r="G14" s="30">
        <f t="shared" si="1"/>
        <v>12</v>
      </c>
      <c r="H14" s="30" t="str">
        <f t="array" ref="H14">IFERROR(INDEX('114年1月15日'!$B$9:$N$113,SMALL(IF('114年1月15日'!$D$9:$D$113&gt;200,ROW($1:$104),"X"),ROW('114年1月15日'!C12)),1),"")</f>
        <v>楊皇彬</v>
      </c>
      <c r="I14" s="30">
        <f>IFERROR(VLOOKUP($H14,'114年1月15日'!$B$9:$N$113,9,FALSE),"")</f>
        <v>71</v>
      </c>
      <c r="J14" s="30">
        <f>IFERROR(VLOOKUP($H14,'114年1月15日'!$B$9:$N$113,10,FALSE),"")</f>
        <v>10</v>
      </c>
      <c r="K14" s="30">
        <f>IFERROR(VLOOKUP($H14,'114年1月15日'!$B$9:$N$113,11,FALSE),"")</f>
        <v>25</v>
      </c>
      <c r="L14" s="30" t="str">
        <f>IFERROR(VLOOKUP($H14,'114年1月15日'!$B$9:$N$113,12,FALSE),"")</f>
        <v>未</v>
      </c>
      <c r="M14" s="30" t="str">
        <f t="shared" si="2"/>
        <v/>
      </c>
      <c r="N14" s="30" t="str">
        <f t="array" ref="N14">IFERROR(INDEX('114年1月15日'!$B$9:$N$113,SMALL(IF('114年1月15日'!$E$9:$E$113&gt;200,ROW($1:$104),"X"),ROW('114年1月15日'!C12)),1),"")</f>
        <v/>
      </c>
      <c r="O14" s="30" t="str">
        <f>IFERROR(VLOOKUP($N14,'114年1月15日'!$B$9:$N$113,9,FALSE),"")</f>
        <v/>
      </c>
      <c r="P14" s="30" t="str">
        <f>IFERROR(VLOOKUP($N14,'114年1月15日'!$B$9:$N$113,10,FALSE),"")</f>
        <v/>
      </c>
      <c r="Q14" s="30" t="str">
        <f>IFERROR(VLOOKUP($N14,'114年1月15日'!$B$9:$N$113,11,FALSE),"")</f>
        <v/>
      </c>
      <c r="R14" s="30" t="str">
        <f>IFERROR(VLOOKUP($N14,'114年1月15日'!$B$9:$N$113,12,FALSE),"")</f>
        <v/>
      </c>
      <c r="S14" s="22">
        <f t="shared" si="3"/>
        <v>12</v>
      </c>
      <c r="T14" s="22" t="str">
        <f t="array" ref="T14">IFERROR(INDEX('114年1月15日'!$B$9:$N$113,SMALL(IF('114年1月15日'!$F$9:$F$113&lt;&gt;"",ROW($1:$104),"X"),ROW('114年1月15日'!C12)),1),"")</f>
        <v>鄭勝彬</v>
      </c>
      <c r="U14" s="22">
        <f>IFERROR(VLOOKUP($T14,'114年1月15日'!$B$9:$N$113,9,FALSE),"")</f>
        <v>51</v>
      </c>
      <c r="V14" s="22">
        <f>IFERROR(VLOOKUP($T14,'114年1月15日'!$B$9:$N$113,10,FALSE),"")</f>
        <v>9</v>
      </c>
      <c r="W14" s="22">
        <f>IFERROR(VLOOKUP($T14,'114年1月15日'!$B$9:$N$113,11,FALSE),"")</f>
        <v>26</v>
      </c>
      <c r="X14" s="22" t="str">
        <f>IFERROR(VLOOKUP($T14,'114年1月15日'!$B$9:$N$113,12,FALSE),"")</f>
        <v>吉</v>
      </c>
      <c r="Y14" s="1"/>
      <c r="Z14" s="327">
        <v>1</v>
      </c>
      <c r="AA14" s="1"/>
    </row>
    <row r="15" spans="1:27" ht="19.5" x14ac:dyDescent="0.25">
      <c r="A15" t="str">
        <f t="shared" si="0"/>
        <v/>
      </c>
      <c r="B15" s="30" t="str">
        <f t="array" ref="B15">IFERROR(INDEX('114年1月15日'!$B$9:$N$113,SMALL(IF('114年1月15日'!$C$9:$C$113&gt;200,ROW($1:$104),"X"),ROW('114年1月15日'!C13)),1),"")</f>
        <v/>
      </c>
      <c r="C15" s="30" t="str">
        <f>IFERROR(VLOOKUP($B15,'114年1月15日'!$B$9:$N$113,9,FALSE),"")</f>
        <v/>
      </c>
      <c r="D15" s="30" t="str">
        <f>IFERROR(VLOOKUP($B15,'114年1月15日'!$B$9:$N$113,10,FALSE),"")</f>
        <v/>
      </c>
      <c r="E15" s="30" t="str">
        <f>IFERROR(VLOOKUP($B15,'114年1月15日'!$B$9:$N$113,11,FALSE),"")</f>
        <v/>
      </c>
      <c r="F15" s="30" t="str">
        <f>IFERROR(VLOOKUP($B15,'114年1月15日'!$B$9:$N$113,12,FALSE),"")</f>
        <v/>
      </c>
      <c r="G15" s="30">
        <f t="shared" si="1"/>
        <v>13</v>
      </c>
      <c r="H15" s="30" t="str">
        <f t="array" ref="H15">IFERROR(INDEX('114年1月15日'!$B$9:$N$113,SMALL(IF('114年1月15日'!$D$9:$D$113&gt;200,ROW($1:$104),"X"),ROW('114年1月15日'!C13)),1),"")</f>
        <v>呂阿嬌</v>
      </c>
      <c r="I15" s="30">
        <f>IFERROR(VLOOKUP($H15,'114年1月15日'!$B$9:$N$113,9,FALSE),"")</f>
        <v>53</v>
      </c>
      <c r="J15" s="30">
        <f>IFERROR(VLOOKUP($H15,'114年1月15日'!$B$9:$N$113,10,FALSE),"")</f>
        <v>4</v>
      </c>
      <c r="K15" s="30">
        <f>IFERROR(VLOOKUP($H15,'114年1月15日'!$B$9:$N$113,11,FALSE),"")</f>
        <v>2</v>
      </c>
      <c r="L15" s="30" t="str">
        <f>IFERROR(VLOOKUP($H15,'114年1月15日'!$B$9:$N$113,12,FALSE),"")</f>
        <v>吉</v>
      </c>
      <c r="M15" s="30" t="str">
        <f t="shared" si="2"/>
        <v/>
      </c>
      <c r="N15" s="30" t="str">
        <f t="array" ref="N15">IFERROR(INDEX('114年1月15日'!$B$9:$N$113,SMALL(IF('114年1月15日'!$E$9:$E$113&gt;200,ROW($1:$104),"X"),ROW('114年1月15日'!C13)),1),"")</f>
        <v/>
      </c>
      <c r="O15" s="30" t="str">
        <f>IFERROR(VLOOKUP($N15,'114年1月15日'!$B$9:$N$113,9,FALSE),"")</f>
        <v/>
      </c>
      <c r="P15" s="30" t="str">
        <f>IFERROR(VLOOKUP($N15,'114年1月15日'!$B$9:$N$113,10,FALSE),"")</f>
        <v/>
      </c>
      <c r="Q15" s="30" t="str">
        <f>IFERROR(VLOOKUP($N15,'114年1月15日'!$B$9:$N$113,11,FALSE),"")</f>
        <v/>
      </c>
      <c r="R15" s="30" t="str">
        <f>IFERROR(VLOOKUP($N15,'114年1月15日'!$B$9:$N$113,12,FALSE),"")</f>
        <v/>
      </c>
      <c r="S15" s="22">
        <f t="shared" si="3"/>
        <v>13</v>
      </c>
      <c r="T15" s="22" t="str">
        <f t="array" ref="T15">IFERROR(INDEX('114年1月15日'!$B$9:$N$113,SMALL(IF('114年1月15日'!$F$9:$F$113&lt;&gt;"",ROW($1:$104),"X"),ROW('114年1月15日'!C13)),1),"")</f>
        <v>陳信輝</v>
      </c>
      <c r="U15" s="22">
        <f>IFERROR(VLOOKUP($T15,'114年1月15日'!$B$9:$N$113,9,FALSE),"")</f>
        <v>54</v>
      </c>
      <c r="V15" s="22">
        <f>IFERROR(VLOOKUP($T15,'114年1月15日'!$B$9:$N$113,10,FALSE),"")</f>
        <v>7</v>
      </c>
      <c r="W15" s="22">
        <f>IFERROR(VLOOKUP($T15,'114年1月15日'!$B$9:$N$113,11,FALSE),"")</f>
        <v>5</v>
      </c>
      <c r="X15" s="22" t="str">
        <f>IFERROR(VLOOKUP($T15,'114年1月15日'!$B$9:$N$113,12,FALSE),"")</f>
        <v>巳</v>
      </c>
      <c r="Y15" s="1"/>
      <c r="Z15" s="327">
        <v>1</v>
      </c>
      <c r="AA15" s="1"/>
    </row>
    <row r="16" spans="1:27" ht="19.5" x14ac:dyDescent="0.25">
      <c r="A16" t="str">
        <f t="shared" si="0"/>
        <v/>
      </c>
      <c r="B16" s="30" t="str">
        <f t="array" ref="B16">IFERROR(INDEX('114年1月15日'!$B$9:$N$113,SMALL(IF('114年1月15日'!$C$9:$C$113&gt;200,ROW($1:$104),"X"),ROW('114年1月15日'!C14)),1),"")</f>
        <v/>
      </c>
      <c r="C16" s="30" t="str">
        <f>IFERROR(VLOOKUP($B16,'114年1月15日'!$B$9:$N$113,9,FALSE),"")</f>
        <v/>
      </c>
      <c r="D16" s="30" t="str">
        <f>IFERROR(VLOOKUP($B16,'114年1月15日'!$B$9:$N$113,10,FALSE),"")</f>
        <v/>
      </c>
      <c r="E16" s="30" t="str">
        <f>IFERROR(VLOOKUP($B16,'114年1月15日'!$B$9:$N$113,11,FALSE),"")</f>
        <v/>
      </c>
      <c r="F16" s="30" t="str">
        <f>IFERROR(VLOOKUP($B16,'114年1月15日'!$B$9:$N$113,12,FALSE),"")</f>
        <v/>
      </c>
      <c r="G16" s="30">
        <f t="shared" si="1"/>
        <v>14</v>
      </c>
      <c r="H16" s="30" t="str">
        <f t="array" ref="H16">IFERROR(INDEX('114年1月15日'!$B$9:$N$113,SMALL(IF('114年1月15日'!$D$9:$D$113&gt;200,ROW($1:$104),"X"),ROW('114年1月15日'!C14)),1),"")</f>
        <v>詹竣發</v>
      </c>
      <c r="I16" s="30">
        <f>IFERROR(VLOOKUP($H16,'114年1月15日'!$B$9:$N$113,9,FALSE),"")</f>
        <v>57</v>
      </c>
      <c r="J16" s="30" t="str">
        <f>IFERROR(VLOOKUP($H16,'114年1月15日'!$B$9:$N$113,10,FALSE),"")</f>
        <v>潤7</v>
      </c>
      <c r="K16" s="30">
        <f>IFERROR(VLOOKUP($H16,'114年1月15日'!$B$9:$N$113,11,FALSE),"")</f>
        <v>1</v>
      </c>
      <c r="L16" s="30" t="str">
        <f>IFERROR(VLOOKUP($H16,'114年1月15日'!$B$9:$N$113,12,FALSE),"")</f>
        <v>辰</v>
      </c>
      <c r="M16" s="30" t="str">
        <f t="shared" si="2"/>
        <v/>
      </c>
      <c r="N16" s="30" t="str">
        <f t="array" ref="N16">IFERROR(INDEX('114年1月15日'!$B$9:$N$113,SMALL(IF('114年1月15日'!$E$9:$E$113&gt;200,ROW($1:$104),"X"),ROW('114年1月15日'!C14)),1),"")</f>
        <v/>
      </c>
      <c r="O16" s="30" t="str">
        <f>IFERROR(VLOOKUP($N16,'114年1月15日'!$B$9:$N$113,9,FALSE),"")</f>
        <v/>
      </c>
      <c r="P16" s="30" t="str">
        <f>IFERROR(VLOOKUP($N16,'114年1月15日'!$B$9:$N$113,10,FALSE),"")</f>
        <v/>
      </c>
      <c r="Q16" s="30" t="str">
        <f>IFERROR(VLOOKUP($N16,'114年1月15日'!$B$9:$N$113,11,FALSE),"")</f>
        <v/>
      </c>
      <c r="R16" s="30" t="str">
        <f>IFERROR(VLOOKUP($N16,'114年1月15日'!$B$9:$N$113,12,FALSE),"")</f>
        <v/>
      </c>
      <c r="S16" s="22">
        <f t="shared" si="3"/>
        <v>14</v>
      </c>
      <c r="T16" s="22" t="str">
        <f t="array" ref="T16">IFERROR(INDEX('114年1月15日'!$B$9:$N$113,SMALL(IF('114年1月15日'!$F$9:$F$113&lt;&gt;"",ROW($1:$104),"X"),ROW('114年1月15日'!C14)),1),"")</f>
        <v>楊秀貞</v>
      </c>
      <c r="U16" s="22">
        <f>IFERROR(VLOOKUP($T16,'114年1月15日'!$B$9:$N$113,9,FALSE),"")</f>
        <v>54</v>
      </c>
      <c r="V16" s="22">
        <f>IFERROR(VLOOKUP($T16,'114年1月15日'!$B$9:$N$113,10,FALSE),"")</f>
        <v>10</v>
      </c>
      <c r="W16" s="22">
        <f>IFERROR(VLOOKUP($T16,'114年1月15日'!$B$9:$N$113,11,FALSE),"")</f>
        <v>20</v>
      </c>
      <c r="X16" s="22" t="str">
        <f>IFERROR(VLOOKUP($T16,'114年1月15日'!$B$9:$N$113,12,FALSE),"")</f>
        <v>吉</v>
      </c>
      <c r="Y16" s="1"/>
      <c r="Z16" s="327">
        <v>1</v>
      </c>
      <c r="AA16" s="1"/>
    </row>
    <row r="17" spans="1:27" ht="19.5" x14ac:dyDescent="0.25">
      <c r="A17" t="str">
        <f t="shared" si="0"/>
        <v/>
      </c>
      <c r="B17" s="30" t="str">
        <f t="array" ref="B17">IFERROR(INDEX('114年1月15日'!$B$9:$N$113,SMALL(IF('114年1月15日'!$C$9:$C$113&gt;200,ROW($1:$104),"X"),ROW('114年1月15日'!C15)),1),"")</f>
        <v/>
      </c>
      <c r="C17" s="30" t="str">
        <f>IFERROR(VLOOKUP($B17,'114年1月15日'!$B$9:$N$113,9,FALSE),"")</f>
        <v/>
      </c>
      <c r="D17" s="30" t="str">
        <f>IFERROR(VLOOKUP($B17,'114年1月15日'!$B$9:$N$113,10,FALSE),"")</f>
        <v/>
      </c>
      <c r="E17" s="30" t="str">
        <f>IFERROR(VLOOKUP($B17,'114年1月15日'!$B$9:$N$113,11,FALSE),"")</f>
        <v/>
      </c>
      <c r="F17" s="30" t="str">
        <f>IFERROR(VLOOKUP($B17,'114年1月15日'!$B$9:$N$113,12,FALSE),"")</f>
        <v/>
      </c>
      <c r="G17" s="30">
        <f t="shared" si="1"/>
        <v>15</v>
      </c>
      <c r="H17" s="30" t="str">
        <f t="array" ref="H17">IFERROR(INDEX('114年1月15日'!$B$9:$N$113,SMALL(IF('114年1月15日'!$D$9:$D$113&gt;200,ROW($1:$104),"X"),ROW('114年1月15日'!C15)),1),"")</f>
        <v>楊建雄</v>
      </c>
      <c r="I17" s="30">
        <f>IFERROR(VLOOKUP($H17,'114年1月15日'!$B$9:$N$113,9,FALSE),"")</f>
        <v>47</v>
      </c>
      <c r="J17" s="30">
        <f>IFERROR(VLOOKUP($H17,'114年1月15日'!$B$9:$N$113,10,FALSE),"")</f>
        <v>5</v>
      </c>
      <c r="K17" s="30">
        <f>IFERROR(VLOOKUP($H17,'114年1月15日'!$B$9:$N$113,11,FALSE),"")</f>
        <v>9</v>
      </c>
      <c r="L17" s="30" t="str">
        <f>IFERROR(VLOOKUP($H17,'114年1月15日'!$B$9:$N$113,12,FALSE),"")</f>
        <v>吉</v>
      </c>
      <c r="M17" s="30" t="str">
        <f t="shared" si="2"/>
        <v/>
      </c>
      <c r="N17" s="30" t="str">
        <f t="array" ref="N17">IFERROR(INDEX('114年1月15日'!$B$9:$N$113,SMALL(IF('114年1月15日'!$E$9:$E$113&gt;200,ROW($1:$104),"X"),ROW('114年1月15日'!C15)),1),"")</f>
        <v/>
      </c>
      <c r="O17" s="30" t="str">
        <f>IFERROR(VLOOKUP($N17,'114年1月15日'!$B$9:$N$113,9,FALSE),"")</f>
        <v/>
      </c>
      <c r="P17" s="30" t="str">
        <f>IFERROR(VLOOKUP($N17,'114年1月15日'!$B$9:$N$113,10,FALSE),"")</f>
        <v/>
      </c>
      <c r="Q17" s="30" t="str">
        <f>IFERROR(VLOOKUP($N17,'114年1月15日'!$B$9:$N$113,11,FALSE),"")</f>
        <v/>
      </c>
      <c r="R17" s="30" t="str">
        <f>IFERROR(VLOOKUP($N17,'114年1月15日'!$B$9:$N$113,12,FALSE),"")</f>
        <v/>
      </c>
      <c r="S17" s="22">
        <f t="shared" si="3"/>
        <v>15</v>
      </c>
      <c r="T17" s="22" t="str">
        <f t="array" ref="T17">IFERROR(INDEX('114年1月15日'!$B$9:$N$113,SMALL(IF('114年1月15日'!$F$9:$F$113&lt;&gt;"",ROW($1:$104),"X"),ROW('114年1月15日'!C15)),1),"")</f>
        <v>李美敏</v>
      </c>
      <c r="U17" s="22">
        <f>IFERROR(VLOOKUP($T17,'114年1月15日'!$B$9:$N$113,9,FALSE),"")</f>
        <v>56</v>
      </c>
      <c r="V17" s="22">
        <f>IFERROR(VLOOKUP($T17,'114年1月15日'!$B$9:$N$113,10,FALSE),"")</f>
        <v>8</v>
      </c>
      <c r="W17" s="22">
        <f>IFERROR(VLOOKUP($T17,'114年1月15日'!$B$9:$N$113,11,FALSE),"")</f>
        <v>5</v>
      </c>
      <c r="X17" s="22" t="str">
        <f>IFERROR(VLOOKUP($T17,'114年1月15日'!$B$9:$N$113,12,FALSE),"")</f>
        <v>申</v>
      </c>
      <c r="Y17" s="1"/>
      <c r="Z17" s="327">
        <v>1</v>
      </c>
      <c r="AA17" s="1"/>
    </row>
    <row r="18" spans="1:27" ht="19.5" x14ac:dyDescent="0.25">
      <c r="A18" t="str">
        <f t="shared" si="0"/>
        <v/>
      </c>
      <c r="B18" s="30" t="str">
        <f t="array" ref="B18">IFERROR(INDEX('114年1月15日'!$B$9:$N$113,SMALL(IF('114年1月15日'!$C$9:$C$113&gt;200,ROW($1:$104),"X"),ROW('114年1月15日'!C16)),1),"")</f>
        <v/>
      </c>
      <c r="C18" s="30" t="str">
        <f>IFERROR(VLOOKUP($B18,'114年1月15日'!$B$9:$N$113,9,FALSE),"")</f>
        <v/>
      </c>
      <c r="D18" s="30" t="str">
        <f>IFERROR(VLOOKUP($B18,'114年1月15日'!$B$9:$N$113,10,FALSE),"")</f>
        <v/>
      </c>
      <c r="E18" s="30" t="str">
        <f>IFERROR(VLOOKUP($B18,'114年1月15日'!$B$9:$N$113,11,FALSE),"")</f>
        <v/>
      </c>
      <c r="F18" s="30" t="str">
        <f>IFERROR(VLOOKUP($B18,'114年1月15日'!$B$9:$N$113,12,FALSE),"")</f>
        <v/>
      </c>
      <c r="G18" s="30">
        <f t="shared" si="1"/>
        <v>16</v>
      </c>
      <c r="H18" s="30" t="str">
        <f t="array" ref="H18">IFERROR(INDEX('114年1月15日'!$B$9:$N$113,SMALL(IF('114年1月15日'!$D$9:$D$113&gt;200,ROW($1:$104),"X"),ROW('114年1月15日'!C16)),1),"")</f>
        <v>楊秀貞</v>
      </c>
      <c r="I18" s="30">
        <f>IFERROR(VLOOKUP($H18,'114年1月15日'!$B$9:$N$113,9,FALSE),"")</f>
        <v>54</v>
      </c>
      <c r="J18" s="30">
        <f>IFERROR(VLOOKUP($H18,'114年1月15日'!$B$9:$N$113,10,FALSE),"")</f>
        <v>10</v>
      </c>
      <c r="K18" s="30">
        <f>IFERROR(VLOOKUP($H18,'114年1月15日'!$B$9:$N$113,11,FALSE),"")</f>
        <v>20</v>
      </c>
      <c r="L18" s="30" t="str">
        <f>IFERROR(VLOOKUP($H18,'114年1月15日'!$B$9:$N$113,12,FALSE),"")</f>
        <v>吉</v>
      </c>
      <c r="M18" s="30" t="str">
        <f t="shared" si="2"/>
        <v/>
      </c>
      <c r="N18" s="30" t="str">
        <f t="array" ref="N18">IFERROR(INDEX('114年1月15日'!$B$9:$N$113,SMALL(IF('114年1月15日'!$E$9:$E$113&gt;200,ROW($1:$104),"X"),ROW('114年1月15日'!C16)),1),"")</f>
        <v/>
      </c>
      <c r="O18" s="30" t="str">
        <f>IFERROR(VLOOKUP($N18,'114年1月15日'!$B$9:$N$113,9,FALSE),"")</f>
        <v/>
      </c>
      <c r="P18" s="30" t="str">
        <f>IFERROR(VLOOKUP($N18,'114年1月15日'!$B$9:$N$113,10,FALSE),"")</f>
        <v/>
      </c>
      <c r="Q18" s="30" t="str">
        <f>IFERROR(VLOOKUP($N18,'114年1月15日'!$B$9:$N$113,11,FALSE),"")</f>
        <v/>
      </c>
      <c r="R18" s="30" t="str">
        <f>IFERROR(VLOOKUP($N18,'114年1月15日'!$B$9:$N$113,12,FALSE),"")</f>
        <v/>
      </c>
      <c r="S18" s="22">
        <f t="shared" si="3"/>
        <v>16</v>
      </c>
      <c r="T18" s="22" t="str">
        <f t="array" ref="T18">IFERROR(INDEX('114年1月15日'!$B$9:$N$113,SMALL(IF('114年1月15日'!$F$9:$F$113&lt;&gt;"",ROW($1:$104),"X"),ROW('114年1月15日'!C16)),1),"")</f>
        <v>黃玉文</v>
      </c>
      <c r="U18" s="22">
        <f>IFERROR(VLOOKUP($T18,'114年1月15日'!$B$9:$N$113,9,FALSE),"")</f>
        <v>55</v>
      </c>
      <c r="V18" s="22">
        <f>IFERROR(VLOOKUP($T18,'114年1月15日'!$B$9:$N$113,10,FALSE),"")</f>
        <v>3</v>
      </c>
      <c r="W18" s="22">
        <f>IFERROR(VLOOKUP($T18,'114年1月15日'!$B$9:$N$113,11,FALSE),"")</f>
        <v>24</v>
      </c>
      <c r="X18" s="22" t="str">
        <f>IFERROR(VLOOKUP($T18,'114年1月15日'!$B$9:$N$113,12,FALSE),"")</f>
        <v>巳</v>
      </c>
      <c r="Y18" s="1"/>
      <c r="Z18" s="327">
        <v>1</v>
      </c>
      <c r="AA18" s="1"/>
    </row>
    <row r="19" spans="1:27" ht="19.5" x14ac:dyDescent="0.25">
      <c r="A19" t="str">
        <f t="shared" si="0"/>
        <v/>
      </c>
      <c r="B19" s="30" t="str">
        <f t="array" ref="B19">IFERROR(INDEX('114年1月15日'!$B$9:$N$113,SMALL(IF('114年1月15日'!$C$9:$C$113&gt;200,ROW($1:$104),"X"),ROW('114年1月15日'!C17)),1),"")</f>
        <v/>
      </c>
      <c r="C19" s="30" t="str">
        <f>IFERROR(VLOOKUP($B19,'114年1月15日'!$B$9:$N$113,9,FALSE),"")</f>
        <v/>
      </c>
      <c r="D19" s="30" t="str">
        <f>IFERROR(VLOOKUP($B19,'114年1月15日'!$B$9:$N$113,10,FALSE),"")</f>
        <v/>
      </c>
      <c r="E19" s="30" t="str">
        <f>IFERROR(VLOOKUP($B19,'114年1月15日'!$B$9:$N$113,11,FALSE),"")</f>
        <v/>
      </c>
      <c r="F19" s="30" t="str">
        <f>IFERROR(VLOOKUP($B19,'114年1月15日'!$B$9:$N$113,12,FALSE),"")</f>
        <v/>
      </c>
      <c r="G19" s="30">
        <f t="shared" si="1"/>
        <v>17</v>
      </c>
      <c r="H19" s="30" t="str">
        <f t="array" ref="H19">IFERROR(INDEX('114年1月15日'!$B$9:$N$113,SMALL(IF('114年1月15日'!$D$9:$D$113&gt;200,ROW($1:$104),"X"),ROW('114年1月15日'!C17)),1),"")</f>
        <v>金亨利</v>
      </c>
      <c r="I19" s="30">
        <f>IFERROR(VLOOKUP($H19,'114年1月15日'!$B$9:$N$113,9,FALSE),"")</f>
        <v>37</v>
      </c>
      <c r="J19" s="30">
        <f>IFERROR(VLOOKUP($H19,'114年1月15日'!$B$9:$N$113,10,FALSE),"")</f>
        <v>12</v>
      </c>
      <c r="K19" s="30">
        <f>IFERROR(VLOOKUP($H19,'114年1月15日'!$B$9:$N$113,11,FALSE),"")</f>
        <v>28</v>
      </c>
      <c r="L19" s="30" t="str">
        <f>IFERROR(VLOOKUP($H19,'114年1月15日'!$B$9:$N$113,12,FALSE),"")</f>
        <v>吉</v>
      </c>
      <c r="M19" s="30" t="str">
        <f t="shared" si="2"/>
        <v/>
      </c>
      <c r="N19" s="30" t="str">
        <f t="array" ref="N19">IFERROR(INDEX('114年1月15日'!$B$9:$N$113,SMALL(IF('114年1月15日'!$E$9:$E$113&gt;200,ROW($1:$104),"X"),ROW('114年1月15日'!C17)),1),"")</f>
        <v/>
      </c>
      <c r="O19" s="30" t="str">
        <f>IFERROR(VLOOKUP($N19,'114年1月15日'!$B$9:$N$113,9,FALSE),"")</f>
        <v/>
      </c>
      <c r="P19" s="30" t="str">
        <f>IFERROR(VLOOKUP($N19,'114年1月15日'!$B$9:$N$113,10,FALSE),"")</f>
        <v/>
      </c>
      <c r="Q19" s="30" t="str">
        <f>IFERROR(VLOOKUP($N19,'114年1月15日'!$B$9:$N$113,11,FALSE),"")</f>
        <v/>
      </c>
      <c r="R19" s="30" t="str">
        <f>IFERROR(VLOOKUP($N19,'114年1月15日'!$B$9:$N$113,12,FALSE),"")</f>
        <v/>
      </c>
      <c r="S19" s="22">
        <f t="shared" si="3"/>
        <v>17</v>
      </c>
      <c r="T19" s="22" t="str">
        <f t="array" ref="T19">IFERROR(INDEX('114年1月15日'!$B$9:$N$113,SMALL(IF('114年1月15日'!$F$9:$F$113&lt;&gt;"",ROW($1:$104),"X"),ROW('114年1月15日'!C17)),1),"")</f>
        <v>趙憶銘</v>
      </c>
      <c r="U19" s="22">
        <f>IFERROR(VLOOKUP($T19,'114年1月15日'!$B$9:$N$113,9,FALSE),"")</f>
        <v>43</v>
      </c>
      <c r="V19" s="22">
        <f>IFERROR(VLOOKUP($T19,'114年1月15日'!$B$9:$N$113,10,FALSE),"")</f>
        <v>8</v>
      </c>
      <c r="W19" s="22">
        <f>IFERROR(VLOOKUP($T19,'114年1月15日'!$B$9:$N$113,11,FALSE),"")</f>
        <v>4</v>
      </c>
      <c r="X19" s="22" t="str">
        <f>IFERROR(VLOOKUP($T19,'114年1月15日'!$B$9:$N$113,12,FALSE),"")</f>
        <v>寅</v>
      </c>
      <c r="Y19" s="1"/>
      <c r="Z19" s="327">
        <v>1</v>
      </c>
      <c r="AA19" s="1"/>
    </row>
    <row r="20" spans="1:27" ht="19.5" x14ac:dyDescent="0.25">
      <c r="A20" t="str">
        <f t="shared" si="0"/>
        <v/>
      </c>
      <c r="B20" s="30" t="str">
        <f t="array" ref="B20">IFERROR(INDEX('114年1月15日'!$B$9:$N$113,SMALL(IF('114年1月15日'!$C$9:$C$113&gt;200,ROW($1:$104),"X"),ROW('114年1月15日'!C18)),1),"")</f>
        <v/>
      </c>
      <c r="C20" s="30" t="str">
        <f>IFERROR(VLOOKUP($B20,'114年1月15日'!$B$9:$N$113,9,FALSE),"")</f>
        <v/>
      </c>
      <c r="D20" s="30" t="str">
        <f>IFERROR(VLOOKUP($B20,'114年1月15日'!$B$9:$N$113,10,FALSE),"")</f>
        <v/>
      </c>
      <c r="E20" s="30" t="str">
        <f>IFERROR(VLOOKUP($B20,'114年1月15日'!$B$9:$N$113,11,FALSE),"")</f>
        <v/>
      </c>
      <c r="F20" s="30" t="str">
        <f>IFERROR(VLOOKUP($B20,'114年1月15日'!$B$9:$N$113,12,FALSE),"")</f>
        <v/>
      </c>
      <c r="G20" s="30">
        <f t="shared" si="1"/>
        <v>18</v>
      </c>
      <c r="H20" s="30" t="str">
        <f t="array" ref="H20">IFERROR(INDEX('114年1月15日'!$B$9:$N$113,SMALL(IF('114年1月15日'!$D$9:$D$113&gt;200,ROW($1:$104),"X"),ROW('114年1月15日'!C18)),1),"")</f>
        <v>吳碧霞</v>
      </c>
      <c r="I20" s="30">
        <f>IFERROR(VLOOKUP($H20,'114年1月15日'!$B$9:$N$113,9,FALSE),"")</f>
        <v>39</v>
      </c>
      <c r="J20" s="30">
        <f>IFERROR(VLOOKUP($H20,'114年1月15日'!$B$9:$N$113,10,FALSE),"")</f>
        <v>10</v>
      </c>
      <c r="K20" s="30">
        <f>IFERROR(VLOOKUP($H20,'114年1月15日'!$B$9:$N$113,11,FALSE),"")</f>
        <v>28</v>
      </c>
      <c r="L20" s="30" t="str">
        <f>IFERROR(VLOOKUP($H20,'114年1月15日'!$B$9:$N$113,12,FALSE),"")</f>
        <v>吉</v>
      </c>
      <c r="M20" s="30" t="str">
        <f t="shared" si="2"/>
        <v/>
      </c>
      <c r="N20" s="30" t="str">
        <f t="array" ref="N20">IFERROR(INDEX('114年1月15日'!$B$9:$N$113,SMALL(IF('114年1月15日'!$E$9:$E$113&gt;200,ROW($1:$104),"X"),ROW('114年1月15日'!C18)),1),"")</f>
        <v/>
      </c>
      <c r="O20" s="30" t="str">
        <f>IFERROR(VLOOKUP($N20,'114年1月15日'!$B$9:$N$113,9,FALSE),"")</f>
        <v/>
      </c>
      <c r="P20" s="30" t="str">
        <f>IFERROR(VLOOKUP($N20,'114年1月15日'!$B$9:$N$113,10,FALSE),"")</f>
        <v/>
      </c>
      <c r="Q20" s="30" t="str">
        <f>IFERROR(VLOOKUP($N20,'114年1月15日'!$B$9:$N$113,11,FALSE),"")</f>
        <v/>
      </c>
      <c r="R20" s="30" t="str">
        <f>IFERROR(VLOOKUP($N20,'114年1月15日'!$B$9:$N$113,12,FALSE),"")</f>
        <v/>
      </c>
      <c r="S20" s="22">
        <f t="shared" si="3"/>
        <v>18</v>
      </c>
      <c r="T20" s="22" t="str">
        <f t="array" ref="T20">IFERROR(INDEX('114年1月15日'!$B$9:$N$113,SMALL(IF('114年1月15日'!$F$9:$F$113&lt;&gt;"",ROW($1:$104),"X"),ROW('114年1月15日'!C18)),1),"")</f>
        <v>劉健清</v>
      </c>
      <c r="U20" s="22">
        <f>IFERROR(VLOOKUP($T20,'114年1月15日'!$B$9:$N$113,9,FALSE),"")</f>
        <v>41</v>
      </c>
      <c r="V20" s="22" t="str">
        <f>IFERROR(VLOOKUP($T20,'114年1月15日'!$B$9:$N$113,10,FALSE),"")</f>
        <v>潤5</v>
      </c>
      <c r="W20" s="22">
        <f>IFERROR(VLOOKUP($T20,'114年1月15日'!$B$9:$N$113,11,FALSE),"")</f>
        <v>19</v>
      </c>
      <c r="X20" s="22" t="str">
        <f>IFERROR(VLOOKUP($T20,'114年1月15日'!$B$9:$N$113,12,FALSE),"")</f>
        <v>吉</v>
      </c>
      <c r="Y20" s="1"/>
      <c r="Z20" s="327">
        <v>1</v>
      </c>
      <c r="AA20" s="1"/>
    </row>
    <row r="21" spans="1:27" ht="19.5" x14ac:dyDescent="0.25">
      <c r="A21" t="str">
        <f t="shared" si="0"/>
        <v/>
      </c>
      <c r="B21" s="30" t="str">
        <f t="array" ref="B21">IFERROR(INDEX('114年1月15日'!$B$9:$M$113,SMALL(IF('114年1月15日'!$C$9:$C$113&gt;200,ROW($1:$104),"X"),ROW('114年1月15日'!C19)),1),"")</f>
        <v/>
      </c>
      <c r="C21" s="30" t="str">
        <f>IFERROR(VLOOKUP($B21,'114年1月15日'!$B$9:$N$113,9,FALSE),"")</f>
        <v/>
      </c>
      <c r="D21" s="30" t="str">
        <f>IFERROR(VLOOKUP($B21,'114年1月15日'!$B$9:$N$113,10,FALSE),"")</f>
        <v/>
      </c>
      <c r="E21" s="30" t="str">
        <f>IFERROR(VLOOKUP($B21,'114年1月15日'!$B$9:$N$113,11,FALSE),"")</f>
        <v/>
      </c>
      <c r="F21" s="30" t="str">
        <f>IFERROR(VLOOKUP($B21,'114年1月15日'!$B$9:$N$113,12,FALSE),"")</f>
        <v/>
      </c>
      <c r="G21" s="30">
        <f t="shared" si="1"/>
        <v>19</v>
      </c>
      <c r="H21" s="30" t="str">
        <f t="array" ref="H21">IFERROR(INDEX('114年1月15日'!$B$9:$M$113,SMALL(IF('114年1月15日'!$D$9:$D$113&gt;200,ROW($1:$104),"X"),ROW('114年1月15日'!C19)),1),"")</f>
        <v>金慧貞</v>
      </c>
      <c r="I21" s="30">
        <f>IFERROR(VLOOKUP($H21,'114年1月15日'!$B$9:$N$113,9,FALSE),"")</f>
        <v>67</v>
      </c>
      <c r="J21" s="30">
        <f>IFERROR(VLOOKUP($H21,'114年1月15日'!$B$9:$N$113,10,FALSE),"")</f>
        <v>8</v>
      </c>
      <c r="K21" s="30">
        <f>IFERROR(VLOOKUP($H21,'114年1月15日'!$B$9:$N$113,11,FALSE),"")</f>
        <v>4</v>
      </c>
      <c r="L21" s="30" t="str">
        <f>IFERROR(VLOOKUP($H21,'114年1月15日'!$B$9:$N$113,12,FALSE),"")</f>
        <v>吉</v>
      </c>
      <c r="M21" s="30" t="str">
        <f t="shared" si="2"/>
        <v/>
      </c>
      <c r="N21" s="30" t="str">
        <f t="array" ref="N21">IFERROR(INDEX('114年1月15日'!$B$9:$M$113,SMALL(IF('114年1月15日'!$E$9:$E$113&gt;200,ROW($1:$104),"X"),ROW('114年1月15日'!C19)),1),"")</f>
        <v/>
      </c>
      <c r="O21" s="30" t="str">
        <f>IFERROR(VLOOKUP($N21,'114年1月15日'!$B$9:$N$113,9,FALSE),"")</f>
        <v/>
      </c>
      <c r="P21" s="30" t="str">
        <f>IFERROR(VLOOKUP($N21,'114年1月15日'!$B$9:$N$113,10,FALSE),"")</f>
        <v/>
      </c>
      <c r="Q21" s="30" t="str">
        <f>IFERROR(VLOOKUP($N21,'114年1月15日'!$B$9:$N$113,11,FALSE),"")</f>
        <v/>
      </c>
      <c r="R21" s="30" t="str">
        <f>IFERROR(VLOOKUP($N21,'114年1月15日'!$B$9:$N$113,12,FALSE),"")</f>
        <v/>
      </c>
      <c r="S21" s="22">
        <f t="shared" si="3"/>
        <v>19</v>
      </c>
      <c r="T21" s="22" t="str">
        <f t="array" ref="T21">IFERROR(INDEX('114年1月15日'!$B$9:$N$113,SMALL(IF('114年1月15日'!$F$9:$F$113&lt;&gt;"",ROW($1:$104),"X"),ROW('114年1月15日'!C19)),1),"")</f>
        <v>金亨利</v>
      </c>
      <c r="U21" s="22">
        <f>IFERROR(VLOOKUP($T21,'114年1月15日'!$B$9:$N$113,9,FALSE),"")</f>
        <v>37</v>
      </c>
      <c r="V21" s="22">
        <f>IFERROR(VLOOKUP($T21,'114年1月15日'!$B$9:$N$113,10,FALSE),"")</f>
        <v>12</v>
      </c>
      <c r="W21" s="22">
        <f>IFERROR(VLOOKUP($T21,'114年1月15日'!$B$9:$N$113,11,FALSE),"")</f>
        <v>28</v>
      </c>
      <c r="X21" s="22" t="str">
        <f>IFERROR(VLOOKUP($T21,'114年1月15日'!$B$9:$N$113,12,FALSE),"")</f>
        <v>吉</v>
      </c>
      <c r="Y21" s="1"/>
      <c r="Z21" s="327"/>
      <c r="AA21" s="1"/>
    </row>
    <row r="22" spans="1:27" ht="19.5" x14ac:dyDescent="0.25">
      <c r="A22" t="str">
        <f t="shared" si="0"/>
        <v/>
      </c>
      <c r="B22" s="30" t="str">
        <f t="array" ref="B22">IFERROR(INDEX('114年1月15日'!$B$9:$M$113,SMALL(IF('114年1月15日'!$C$9:$C$113&gt;200,ROW($1:$104),"X"),ROW('114年1月15日'!C20)),1),"")</f>
        <v/>
      </c>
      <c r="C22" s="30" t="str">
        <f>IFERROR(VLOOKUP($B22,'114年1月15日'!$B$9:$N$113,9,FALSE),"")</f>
        <v/>
      </c>
      <c r="D22" s="30" t="str">
        <f>IFERROR(VLOOKUP($B22,'114年1月15日'!$B$9:$N$113,10,FALSE),"")</f>
        <v/>
      </c>
      <c r="E22" s="30" t="str">
        <f>IFERROR(VLOOKUP($B22,'114年1月15日'!$B$9:$N$113,11,FALSE),"")</f>
        <v/>
      </c>
      <c r="F22" s="30" t="str">
        <f>IFERROR(VLOOKUP($B22,'114年1月15日'!$B$9:$N$113,12,FALSE),"")</f>
        <v/>
      </c>
      <c r="G22" s="30">
        <f t="shared" si="1"/>
        <v>20</v>
      </c>
      <c r="H22" s="30" t="str">
        <f t="array" ref="H22">IFERROR(INDEX('114年1月15日'!$B$9:$M$113,SMALL(IF('114年1月15日'!$D$9:$D$113&gt;200,ROW($1:$104),"X"),ROW('114年1月15日'!C20)),1),"")</f>
        <v>金瑋貞</v>
      </c>
      <c r="I22" s="30">
        <f>IFERROR(VLOOKUP($H22,'114年1月15日'!$B$9:$N$113,9,FALSE),"")</f>
        <v>70</v>
      </c>
      <c r="J22" s="30">
        <f>IFERROR(VLOOKUP($H22,'114年1月15日'!$B$9:$N$113,10,FALSE),"")</f>
        <v>8</v>
      </c>
      <c r="K22" s="30">
        <f>IFERROR(VLOOKUP($H22,'114年1月15日'!$B$9:$N$113,11,FALSE),"")</f>
        <v>23</v>
      </c>
      <c r="L22" s="30" t="str">
        <f>IFERROR(VLOOKUP($H22,'114年1月15日'!$B$9:$N$113,12,FALSE),"")</f>
        <v>吉</v>
      </c>
      <c r="M22" s="30" t="str">
        <f t="shared" si="2"/>
        <v/>
      </c>
      <c r="N22" s="30" t="str">
        <f t="array" ref="N22">IFERROR(INDEX('114年1月15日'!$B$9:$M$113,SMALL(IF('114年1月15日'!$E$9:$E$113&gt;200,ROW($1:$104),"X"),ROW('114年1月15日'!C20)),1),"")</f>
        <v/>
      </c>
      <c r="O22" s="30" t="str">
        <f>IFERROR(VLOOKUP($N22,'114年1月15日'!$B$9:$N$113,9,FALSE),"")</f>
        <v/>
      </c>
      <c r="P22" s="30" t="str">
        <f>IFERROR(VLOOKUP($N22,'114年1月15日'!$B$9:$N$113,10,FALSE),"")</f>
        <v/>
      </c>
      <c r="Q22" s="30" t="str">
        <f>IFERROR(VLOOKUP($N22,'114年1月15日'!$B$9:$N$113,11,FALSE),"")</f>
        <v/>
      </c>
      <c r="R22" s="30" t="str">
        <f>IFERROR(VLOOKUP($N22,'114年1月15日'!$B$9:$N$113,12,FALSE),"")</f>
        <v/>
      </c>
      <c r="S22" s="22">
        <f t="shared" si="3"/>
        <v>20</v>
      </c>
      <c r="T22" s="22" t="str">
        <f t="array" ref="T22">IFERROR(INDEX('114年1月15日'!$B$9:$N$113,SMALL(IF('114年1月15日'!$F$9:$F$113&lt;&gt;"",ROW($1:$104),"X"),ROW('114年1月15日'!C20)),1),"")</f>
        <v>金慧貞</v>
      </c>
      <c r="U22" s="22">
        <f>IFERROR(VLOOKUP($T22,'114年1月15日'!$B$9:$N$113,9,FALSE),"")</f>
        <v>67</v>
      </c>
      <c r="V22" s="22">
        <f>IFERROR(VLOOKUP($T22,'114年1月15日'!$B$9:$N$113,10,FALSE),"")</f>
        <v>8</v>
      </c>
      <c r="W22" s="22">
        <f>IFERROR(VLOOKUP($T22,'114年1月15日'!$B$9:$N$113,11,FALSE),"")</f>
        <v>4</v>
      </c>
      <c r="X22" s="22" t="str">
        <f>IFERROR(VLOOKUP($T22,'114年1月15日'!$B$9:$N$113,12,FALSE),"")</f>
        <v>吉</v>
      </c>
      <c r="Y22" s="1"/>
      <c r="Z22" s="327"/>
      <c r="AA22" s="1"/>
    </row>
    <row r="23" spans="1:27" ht="19.5" x14ac:dyDescent="0.25">
      <c r="A23" t="str">
        <f t="shared" si="0"/>
        <v/>
      </c>
      <c r="B23" s="30" t="str">
        <f t="array" ref="B23">IFERROR(INDEX('114年1月15日'!$B$9:$M$113,SMALL(IF('114年1月15日'!$C$9:$C$113&gt;200,ROW($1:$104),"X"),ROW('114年1月15日'!C21)),1),"")</f>
        <v/>
      </c>
      <c r="C23" s="30" t="str">
        <f>IFERROR(VLOOKUP($B23,'114年1月15日'!$B$9:$N$113,9,FALSE),"")</f>
        <v/>
      </c>
      <c r="D23" s="30" t="str">
        <f>IFERROR(VLOOKUP($B23,'114年1月15日'!$B$9:$N$113,10,FALSE),"")</f>
        <v/>
      </c>
      <c r="E23" s="30" t="str">
        <f>IFERROR(VLOOKUP($B23,'114年1月15日'!$B$9:$N$113,11,FALSE),"")</f>
        <v/>
      </c>
      <c r="F23" s="30" t="str">
        <f>IFERROR(VLOOKUP($B23,'114年1月15日'!$B$9:$N$113,12,FALSE),"")</f>
        <v/>
      </c>
      <c r="G23" s="30">
        <f t="shared" si="1"/>
        <v>21</v>
      </c>
      <c r="H23" s="30" t="str">
        <f t="array" ref="H23">IFERROR(INDEX('114年1月15日'!$B$9:$M$113,SMALL(IF('114年1月15日'!$D$9:$D$113&gt;200,ROW($1:$104),"X"),ROW('114年1月15日'!C21)),1),"")</f>
        <v>羅仕竣</v>
      </c>
      <c r="I23" s="30">
        <f>IFERROR(VLOOKUP($H23,'114年1月15日'!$B$9:$N$113,9,FALSE),"")</f>
        <v>76</v>
      </c>
      <c r="J23" s="30">
        <f>IFERROR(VLOOKUP($H23,'114年1月15日'!$B$9:$N$113,10,FALSE),"")</f>
        <v>11</v>
      </c>
      <c r="K23" s="30">
        <f>IFERROR(VLOOKUP($H23,'114年1月15日'!$B$9:$N$113,11,FALSE),"")</f>
        <v>26</v>
      </c>
      <c r="L23" s="30" t="str">
        <f>IFERROR(VLOOKUP($H23,'114年1月15日'!$B$9:$N$113,12,FALSE),"")</f>
        <v>吉</v>
      </c>
      <c r="M23" s="30" t="str">
        <f t="shared" si="2"/>
        <v/>
      </c>
      <c r="N23" s="30" t="str">
        <f t="array" ref="N23">IFERROR(INDEX('114年1月15日'!$B$9:$M$113,SMALL(IF('114年1月15日'!$E$9:$E$113&gt;200,ROW($1:$104),"X"),ROW('114年1月15日'!C21)),1),"")</f>
        <v/>
      </c>
      <c r="O23" s="30" t="str">
        <f>IFERROR(VLOOKUP($N23,'114年1月15日'!$B$9:$N$113,9,FALSE),"")</f>
        <v/>
      </c>
      <c r="P23" s="30" t="str">
        <f>IFERROR(VLOOKUP($N23,'114年1月15日'!$B$9:$N$113,10,FALSE),"")</f>
        <v/>
      </c>
      <c r="Q23" s="30" t="str">
        <f>IFERROR(VLOOKUP($N23,'114年1月15日'!$B$9:$N$113,11,FALSE),"")</f>
        <v/>
      </c>
      <c r="R23" s="30" t="str">
        <f>IFERROR(VLOOKUP($N23,'114年1月15日'!$B$9:$N$113,12,FALSE),"")</f>
        <v/>
      </c>
      <c r="S23" s="22">
        <f t="shared" si="3"/>
        <v>21</v>
      </c>
      <c r="T23" s="22" t="str">
        <f t="array" ref="T23">IFERROR(INDEX('114年1月15日'!$B$9:$N$113,SMALL(IF('114年1月15日'!$F$9:$F$113&lt;&gt;"",ROW($1:$104),"X"),ROW('114年1月15日'!C21)),1),"")</f>
        <v>陳寶雄</v>
      </c>
      <c r="U23" s="22">
        <f>IFERROR(VLOOKUP($T23,'114年1月15日'!$B$9:$N$113,9,FALSE),"")</f>
        <v>55</v>
      </c>
      <c r="V23" s="22" t="str">
        <f>IFERROR(VLOOKUP($T23,'114年1月15日'!$B$9:$N$113,10,FALSE),"")</f>
        <v>潤3</v>
      </c>
      <c r="W23" s="22">
        <f>IFERROR(VLOOKUP($T23,'114年1月15日'!$B$9:$N$113,11,FALSE),"")</f>
        <v>28</v>
      </c>
      <c r="X23" s="22" t="str">
        <f>IFERROR(VLOOKUP($T23,'114年1月15日'!$B$9:$N$113,12,FALSE),"")</f>
        <v>辰</v>
      </c>
      <c r="Y23" s="1"/>
      <c r="Z23" s="327"/>
      <c r="AA23" s="1"/>
    </row>
    <row r="24" spans="1:27" ht="19.5" x14ac:dyDescent="0.25">
      <c r="A24" t="str">
        <f t="shared" si="0"/>
        <v/>
      </c>
      <c r="B24" s="30" t="str">
        <f t="array" ref="B24">IFERROR(INDEX('114年1月15日'!$B$9:$M$113,SMALL(IF('114年1月15日'!$C$9:$C$113&gt;200,ROW($1:$104),"X"),ROW('114年1月15日'!C22)),1),"")</f>
        <v/>
      </c>
      <c r="C24" s="30" t="str">
        <f>IFERROR(VLOOKUP($B24,'114年1月15日'!$B$9:$N$113,9,FALSE),"")</f>
        <v/>
      </c>
      <c r="D24" s="30" t="str">
        <f>IFERROR(VLOOKUP($B24,'114年1月15日'!$B$9:$N$113,10,FALSE),"")</f>
        <v/>
      </c>
      <c r="E24" s="30" t="str">
        <f>IFERROR(VLOOKUP($B24,'114年1月15日'!$B$9:$N$113,11,FALSE),"")</f>
        <v/>
      </c>
      <c r="F24" s="30" t="str">
        <f>IFERROR(VLOOKUP($B24,'114年1月15日'!$B$9:$N$113,12,FALSE),"")</f>
        <v/>
      </c>
      <c r="G24" s="30">
        <f t="shared" si="1"/>
        <v>22</v>
      </c>
      <c r="H24" s="30" t="str">
        <f t="array" ref="H24">IFERROR(INDEX('114年1月15日'!$B$9:$M$113,SMALL(IF('114年1月15日'!$D$9:$D$113&gt;200,ROW($1:$104),"X"),ROW('114年1月15日'!C22)),1),"")</f>
        <v>吳文燕</v>
      </c>
      <c r="I24" s="30">
        <f>IFERROR(VLOOKUP($H24,'114年1月15日'!$B$9:$N$113,9,FALSE),"")</f>
        <v>53</v>
      </c>
      <c r="J24" s="30">
        <f>IFERROR(VLOOKUP($H24,'114年1月15日'!$B$9:$N$113,10,FALSE),"")</f>
        <v>2</v>
      </c>
      <c r="K24" s="30">
        <f>IFERROR(VLOOKUP($H24,'114年1月15日'!$B$9:$N$113,11,FALSE),"")</f>
        <v>9</v>
      </c>
      <c r="L24" s="30" t="str">
        <f>IFERROR(VLOOKUP($H24,'114年1月15日'!$B$9:$N$113,12,FALSE),"")</f>
        <v>巳</v>
      </c>
      <c r="M24" s="30" t="str">
        <f t="shared" si="2"/>
        <v/>
      </c>
      <c r="N24" s="30" t="str">
        <f t="array" ref="N24">IFERROR(INDEX('114年1月15日'!$B$9:$M$113,SMALL(IF('114年1月15日'!$E$9:$E$113&gt;200,ROW($1:$104),"X"),ROW('114年1月15日'!C22)),1),"")</f>
        <v/>
      </c>
      <c r="O24" s="30" t="str">
        <f>IFERROR(VLOOKUP($N24,'114年1月15日'!$B$9:$N$113,9,FALSE),"")</f>
        <v/>
      </c>
      <c r="P24" s="30" t="str">
        <f>IFERROR(VLOOKUP($N24,'114年1月15日'!$B$9:$N$113,10,FALSE),"")</f>
        <v/>
      </c>
      <c r="Q24" s="30" t="str">
        <f>IFERROR(VLOOKUP($N24,'114年1月15日'!$B$9:$N$113,11,FALSE),"")</f>
        <v/>
      </c>
      <c r="R24" s="30" t="str">
        <f>IFERROR(VLOOKUP($N24,'114年1月15日'!$B$9:$N$113,12,FALSE),"")</f>
        <v/>
      </c>
      <c r="S24" s="22">
        <f t="shared" si="3"/>
        <v>22</v>
      </c>
      <c r="T24" s="22" t="str">
        <f t="array" ref="T24">IFERROR(INDEX('114年1月15日'!$B$9:$N$113,SMALL(IF('114年1月15日'!$F$9:$F$113&lt;&gt;"",ROW($1:$104),"X"),ROW('114年1月15日'!C22)),1),"")</f>
        <v>陳志偉</v>
      </c>
      <c r="U24" s="22">
        <f>IFERROR(VLOOKUP($T24,'114年1月15日'!$B$9:$N$113,9,FALSE),"")</f>
        <v>76</v>
      </c>
      <c r="V24" s="22">
        <f>IFERROR(VLOOKUP($T24,'114年1月15日'!$B$9:$N$113,10,FALSE),"")</f>
        <v>6</v>
      </c>
      <c r="W24" s="22">
        <f>IFERROR(VLOOKUP($T24,'114年1月15日'!$B$9:$N$113,11,FALSE),"")</f>
        <v>13</v>
      </c>
      <c r="X24" s="22" t="str">
        <f>IFERROR(VLOOKUP($T24,'114年1月15日'!$B$9:$N$113,12,FALSE),"")</f>
        <v>吉</v>
      </c>
      <c r="Y24" s="1"/>
      <c r="Z24" s="327"/>
      <c r="AA24" s="1"/>
    </row>
    <row r="25" spans="1:27" ht="19.5" x14ac:dyDescent="0.25">
      <c r="A25" t="str">
        <f t="shared" si="0"/>
        <v/>
      </c>
      <c r="B25" s="30" t="str">
        <f t="array" ref="B25">IFERROR(INDEX('114年1月15日'!$B$9:$M$113,SMALL(IF('114年1月15日'!$C$9:$C$113&gt;200,ROW($1:$104),"X"),ROW('114年1月15日'!C23)),1),"")</f>
        <v/>
      </c>
      <c r="C25" s="30" t="str">
        <f>IFERROR(VLOOKUP($B25,'114年1月15日'!$B$9:$N$113,9,FALSE),"")</f>
        <v/>
      </c>
      <c r="D25" s="30" t="str">
        <f>IFERROR(VLOOKUP($B25,'114年1月15日'!$B$9:$N$113,10,FALSE),"")</f>
        <v/>
      </c>
      <c r="E25" s="30" t="str">
        <f>IFERROR(VLOOKUP($B25,'114年1月15日'!$B$9:$N$113,11,FALSE),"")</f>
        <v/>
      </c>
      <c r="F25" s="30" t="str">
        <f>IFERROR(VLOOKUP($B25,'114年1月15日'!$B$9:$N$113,12,FALSE),"")</f>
        <v/>
      </c>
      <c r="G25" s="30">
        <f t="shared" si="1"/>
        <v>23</v>
      </c>
      <c r="H25" s="30" t="str">
        <f t="array" ref="H25">IFERROR(INDEX('114年1月15日'!$B$9:$M$113,SMALL(IF('114年1月15日'!$D$9:$D$113&gt;200,ROW($1:$104),"X"),ROW('114年1月15日'!C23)),1),"")</f>
        <v>李仁煌</v>
      </c>
      <c r="I25" s="30">
        <f>IFERROR(VLOOKUP($H25,'114年1月15日'!$B$9:$N$113,9,FALSE),"")</f>
        <v>71</v>
      </c>
      <c r="J25" s="30">
        <f>IFERROR(VLOOKUP($H25,'114年1月15日'!$B$9:$N$113,10,FALSE),"")</f>
        <v>3</v>
      </c>
      <c r="K25" s="30">
        <f>IFERROR(VLOOKUP($H25,'114年1月15日'!$B$9:$N$113,11,FALSE),"")</f>
        <v>2</v>
      </c>
      <c r="L25" s="30" t="str">
        <f>IFERROR(VLOOKUP($H25,'114年1月15日'!$B$9:$N$113,12,FALSE),"")</f>
        <v>吉</v>
      </c>
      <c r="M25" s="30" t="str">
        <f t="shared" si="2"/>
        <v/>
      </c>
      <c r="N25" s="30" t="str">
        <f t="array" ref="N25">IFERROR(INDEX('114年1月15日'!$B$9:$M$113,SMALL(IF('114年1月15日'!$E$9:$E$113&gt;200,ROW($1:$104),"X"),ROW('114年1月15日'!C23)),1),"")</f>
        <v/>
      </c>
      <c r="O25" s="30" t="str">
        <f>IFERROR(VLOOKUP($N25,'114年1月15日'!$B$9:$N$113,9,FALSE),"")</f>
        <v/>
      </c>
      <c r="P25" s="30" t="str">
        <f>IFERROR(VLOOKUP($N25,'114年1月15日'!$B$9:$N$113,10,FALSE),"")</f>
        <v/>
      </c>
      <c r="Q25" s="30" t="str">
        <f>IFERROR(VLOOKUP($N25,'114年1月15日'!$B$9:$N$113,11,FALSE),"")</f>
        <v/>
      </c>
      <c r="R25" s="30" t="str">
        <f>IFERROR(VLOOKUP($N25,'114年1月15日'!$B$9:$N$113,12,FALSE),"")</f>
        <v/>
      </c>
      <c r="S25" s="22">
        <f t="shared" si="3"/>
        <v>23</v>
      </c>
      <c r="T25" s="22" t="str">
        <f t="array" ref="T25">IFERROR(INDEX('114年1月15日'!$B$9:$N$113,SMALL(IF('114年1月15日'!$F$9:$F$113&lt;&gt;"",ROW($1:$104),"X"),ROW('114年1月15日'!C23)),1),"")</f>
        <v>呂金長</v>
      </c>
      <c r="U25" s="22">
        <f>IFERROR(VLOOKUP($T25,'114年1月15日'!$B$9:$N$113,9,FALSE),"")</f>
        <v>52</v>
      </c>
      <c r="V25" s="22">
        <f>IFERROR(VLOOKUP($T25,'114年1月15日'!$B$9:$N$113,10,FALSE),"")</f>
        <v>5</v>
      </c>
      <c r="W25" s="22">
        <f>IFERROR(VLOOKUP($T25,'114年1月15日'!$B$9:$N$113,11,FALSE),"")</f>
        <v>11</v>
      </c>
      <c r="X25" s="22" t="str">
        <f>IFERROR(VLOOKUP($T25,'114年1月15日'!$B$9:$N$113,12,FALSE),"")</f>
        <v>吉</v>
      </c>
      <c r="Y25" s="1"/>
      <c r="Z25" s="327"/>
      <c r="AA25" s="1"/>
    </row>
    <row r="26" spans="1:27" ht="19.5" x14ac:dyDescent="0.25">
      <c r="A26" t="str">
        <f t="shared" si="0"/>
        <v/>
      </c>
      <c r="B26" s="30" t="str">
        <f t="array" ref="B26">IFERROR(INDEX('114年1月15日'!$B$9:$M$113,SMALL(IF('114年1月15日'!$C$9:$C$113&gt;200,ROW($1:$104),"X"),ROW('114年1月15日'!C24)),1),"")</f>
        <v/>
      </c>
      <c r="C26" s="30" t="str">
        <f>IFERROR(VLOOKUP($B26,'114年1月15日'!$B$9:$N$113,9,FALSE),"")</f>
        <v/>
      </c>
      <c r="D26" s="30" t="str">
        <f>IFERROR(VLOOKUP($B26,'114年1月15日'!$B$9:$N$113,10,FALSE),"")</f>
        <v/>
      </c>
      <c r="E26" s="30" t="str">
        <f>IFERROR(VLOOKUP($B26,'114年1月15日'!$B$9:$N$113,11,FALSE),"")</f>
        <v/>
      </c>
      <c r="F26" s="30" t="str">
        <f>IFERROR(VLOOKUP($B26,'114年1月15日'!$B$9:$N$113,12,FALSE),"")</f>
        <v/>
      </c>
      <c r="G26" s="30">
        <f t="shared" si="1"/>
        <v>24</v>
      </c>
      <c r="H26" s="30" t="str">
        <f t="array" ref="H26">IFERROR(INDEX('114年1月15日'!$B$9:$M$113,SMALL(IF('114年1月15日'!$D$9:$D$113&gt;200,ROW($1:$104),"X"),ROW('114年1月15日'!C24)),1),"")</f>
        <v>李金本</v>
      </c>
      <c r="I26" s="30">
        <f>IFERROR(VLOOKUP($H26,'114年1月15日'!$B$9:$N$113,9,FALSE),"")</f>
        <v>39</v>
      </c>
      <c r="J26" s="30">
        <f>IFERROR(VLOOKUP($H26,'114年1月15日'!$B$9:$N$113,10,FALSE),"")</f>
        <v>7</v>
      </c>
      <c r="K26" s="30">
        <f>IFERROR(VLOOKUP($H26,'114年1月15日'!$B$9:$N$113,11,FALSE),"")</f>
        <v>4</v>
      </c>
      <c r="L26" s="30" t="str">
        <f>IFERROR(VLOOKUP($H26,'114年1月15日'!$B$9:$N$113,12,FALSE),"")</f>
        <v>丑</v>
      </c>
      <c r="M26" s="30" t="str">
        <f t="shared" si="2"/>
        <v/>
      </c>
      <c r="N26" s="30" t="str">
        <f t="array" ref="N26">IFERROR(INDEX('114年1月15日'!$B$9:$M$113,SMALL(IF('114年1月15日'!$E$9:$E$113&gt;200,ROW($1:$104),"X"),ROW('114年1月15日'!C24)),1),"")</f>
        <v/>
      </c>
      <c r="O26" s="30" t="str">
        <f>IFERROR(VLOOKUP($N26,'114年1月15日'!$B$9:$N$113,9,FALSE),"")</f>
        <v/>
      </c>
      <c r="P26" s="30" t="str">
        <f>IFERROR(VLOOKUP($N26,'114年1月15日'!$B$9:$N$113,10,FALSE),"")</f>
        <v/>
      </c>
      <c r="Q26" s="30" t="str">
        <f>IFERROR(VLOOKUP($N26,'114年1月15日'!$B$9:$N$113,11,FALSE),"")</f>
        <v/>
      </c>
      <c r="R26" s="30" t="str">
        <f>IFERROR(VLOOKUP($N26,'114年1月15日'!$B$9:$N$113,12,FALSE),"")</f>
        <v/>
      </c>
      <c r="S26" s="22">
        <f t="shared" si="3"/>
        <v>24</v>
      </c>
      <c r="T26" s="22" t="str">
        <f t="array" ref="T26">IFERROR(INDEX('114年1月15日'!$B$9:$N$113,SMALL(IF('114年1月15日'!$F$9:$F$113&lt;&gt;"",ROW($1:$104),"X"),ROW('114年1月15日'!C24)),1),"")</f>
        <v>王思傅</v>
      </c>
      <c r="U26" s="22">
        <f>IFERROR(VLOOKUP($T26,'114年1月15日'!$B$9:$N$113,9,FALSE),"")</f>
        <v>53</v>
      </c>
      <c r="V26" s="22">
        <f>IFERROR(VLOOKUP($T26,'114年1月15日'!$B$9:$N$113,10,FALSE),"")</f>
        <v>2</v>
      </c>
      <c r="W26" s="22">
        <f>IFERROR(VLOOKUP($T26,'114年1月15日'!$B$9:$N$113,11,FALSE),"")</f>
        <v>9</v>
      </c>
      <c r="X26" s="22" t="str">
        <f>IFERROR(VLOOKUP($T26,'114年1月15日'!$B$9:$N$113,12,FALSE),"")</f>
        <v>寅</v>
      </c>
      <c r="Y26" s="1"/>
      <c r="Z26" s="327">
        <v>1</v>
      </c>
      <c r="AA26" s="1"/>
    </row>
    <row r="27" spans="1:27" ht="19.5" x14ac:dyDescent="0.25">
      <c r="A27" t="str">
        <f t="shared" si="0"/>
        <v/>
      </c>
      <c r="B27" s="30" t="str">
        <f t="array" ref="B27">IFERROR(INDEX('114年1月15日'!$B$9:$M$113,SMALL(IF('114年1月15日'!$C$9:$C$113&gt;200,ROW($1:$104),"X"),ROW('114年1月15日'!C25)),1),"")</f>
        <v/>
      </c>
      <c r="C27" s="30" t="str">
        <f>IFERROR(VLOOKUP($B27,'114年1月15日'!$B$9:$N$113,9,FALSE),"")</f>
        <v/>
      </c>
      <c r="D27" s="30" t="str">
        <f>IFERROR(VLOOKUP($B27,'114年1月15日'!$B$9:$N$113,10,FALSE),"")</f>
        <v/>
      </c>
      <c r="E27" s="30" t="str">
        <f>IFERROR(VLOOKUP($B27,'114年1月15日'!$B$9:$N$113,11,FALSE),"")</f>
        <v/>
      </c>
      <c r="F27" s="30" t="str">
        <f>IFERROR(VLOOKUP($B27,'114年1月15日'!$B$9:$N$113,12,FALSE),"")</f>
        <v/>
      </c>
      <c r="G27" s="30">
        <f t="shared" si="1"/>
        <v>25</v>
      </c>
      <c r="H27" s="30" t="str">
        <f t="array" ref="H27">IFERROR(INDEX('114年1月15日'!$B$9:$M$113,SMALL(IF('114年1月15日'!$D$9:$D$113&gt;200,ROW($1:$104),"X"),ROW('114年1月15日'!C25)),1),"")</f>
        <v>陳清源</v>
      </c>
      <c r="I27" s="30">
        <f>IFERROR(VLOOKUP($H27,'114年1月15日'!$B$9:$N$113,9,FALSE),"")</f>
        <v>49</v>
      </c>
      <c r="J27" s="30">
        <f>IFERROR(VLOOKUP($H27,'114年1月15日'!$B$9:$N$113,10,FALSE),"")</f>
        <v>9</v>
      </c>
      <c r="K27" s="30">
        <f>IFERROR(VLOOKUP($H27,'114年1月15日'!$B$9:$N$113,11,FALSE),"")</f>
        <v>9</v>
      </c>
      <c r="L27" s="30" t="str">
        <f>IFERROR(VLOOKUP($H27,'114年1月15日'!$B$9:$N$113,12,FALSE),"")</f>
        <v>吉</v>
      </c>
      <c r="M27" s="30" t="str">
        <f t="shared" si="2"/>
        <v/>
      </c>
      <c r="N27" s="30" t="str">
        <f t="array" ref="N27">IFERROR(INDEX('114年1月15日'!$B$9:$M$113,SMALL(IF('114年1月15日'!$E$9:$E$113&gt;200,ROW($1:$104),"X"),ROW('114年1月15日'!C25)),1),"")</f>
        <v/>
      </c>
      <c r="O27" s="30" t="str">
        <f>IFERROR(VLOOKUP($N27,'114年1月15日'!$B$9:$N$113,9,FALSE),"")</f>
        <v/>
      </c>
      <c r="P27" s="30" t="str">
        <f>IFERROR(VLOOKUP($N27,'114年1月15日'!$B$9:$N$113,10,FALSE),"")</f>
        <v/>
      </c>
      <c r="Q27" s="30" t="str">
        <f>IFERROR(VLOOKUP($N27,'114年1月15日'!$B$9:$N$113,11,FALSE),"")</f>
        <v/>
      </c>
      <c r="R27" s="30" t="str">
        <f>IFERROR(VLOOKUP($N27,'114年1月15日'!$B$9:$N$113,12,FALSE),"")</f>
        <v/>
      </c>
      <c r="S27" s="22">
        <f t="shared" si="3"/>
        <v>25</v>
      </c>
      <c r="T27" s="22" t="str">
        <f t="array" ref="T27">IFERROR(INDEX('114年1月15日'!$B$9:$N$113,SMALL(IF('114年1月15日'!$F$9:$F$113&lt;&gt;"",ROW($1:$104),"X"),ROW('114年1月15日'!C25)),1),"")</f>
        <v>陳香君</v>
      </c>
      <c r="U27" s="22">
        <f>IFERROR(VLOOKUP($T27,'114年1月15日'!$B$9:$N$113,9,FALSE),"")</f>
        <v>59</v>
      </c>
      <c r="V27" s="22">
        <f>IFERROR(VLOOKUP($T27,'114年1月15日'!$B$9:$N$113,10,FALSE),"")</f>
        <v>2</v>
      </c>
      <c r="W27" s="22">
        <f>IFERROR(VLOOKUP($T27,'114年1月15日'!$B$9:$N$113,11,FALSE),"")</f>
        <v>7</v>
      </c>
      <c r="X27" s="22" t="str">
        <f>IFERROR(VLOOKUP($T27,'114年1月15日'!$B$9:$N$113,12,FALSE),"")</f>
        <v>吉</v>
      </c>
      <c r="Y27" s="1"/>
      <c r="Z27" s="327">
        <v>1</v>
      </c>
      <c r="AA27" s="1"/>
    </row>
    <row r="28" spans="1:27" ht="19.5" x14ac:dyDescent="0.25">
      <c r="A28" t="str">
        <f t="shared" si="0"/>
        <v/>
      </c>
      <c r="B28" s="30" t="str">
        <f t="array" ref="B28">IFERROR(INDEX('114年1月15日'!$B$9:$M$113,SMALL(IF('114年1月15日'!$C$9:$C$113&gt;200,ROW($1:$104),"X"),ROW('114年1月15日'!C26)),1),"")</f>
        <v/>
      </c>
      <c r="C28" s="30" t="str">
        <f>IFERROR(VLOOKUP($B28,'114年1月15日'!$B$9:$N$113,9,FALSE),"")</f>
        <v/>
      </c>
      <c r="D28" s="30" t="str">
        <f>IFERROR(VLOOKUP($B28,'114年1月15日'!$B$9:$N$113,10,FALSE),"")</f>
        <v/>
      </c>
      <c r="E28" s="30" t="str">
        <f>IFERROR(VLOOKUP($B28,'114年1月15日'!$B$9:$N$113,11,FALSE),"")</f>
        <v/>
      </c>
      <c r="F28" s="30" t="str">
        <f>IFERROR(VLOOKUP($B28,'114年1月15日'!$B$9:$N$113,12,FALSE),"")</f>
        <v/>
      </c>
      <c r="G28" s="30" t="str">
        <f t="shared" si="1"/>
        <v/>
      </c>
      <c r="H28" s="30" t="str">
        <f t="array" ref="H28">IFERROR(INDEX('114年1月15日'!$B$9:$M$113,SMALL(IF('114年1月15日'!$D$9:$D$113&gt;200,ROW($1:$104),"X"),ROW('114年1月15日'!C26)),1),"")</f>
        <v/>
      </c>
      <c r="I28" s="30" t="str">
        <f>IFERROR(VLOOKUP($H28,'114年1月15日'!$B$9:$N$113,9,FALSE),"")</f>
        <v/>
      </c>
      <c r="J28" s="30" t="str">
        <f>IFERROR(VLOOKUP($H28,'114年1月15日'!$B$9:$N$113,10,FALSE),"")</f>
        <v/>
      </c>
      <c r="K28" s="30" t="str">
        <f>IFERROR(VLOOKUP($H28,'114年1月15日'!$B$9:$N$113,11,FALSE),"")</f>
        <v/>
      </c>
      <c r="L28" s="30" t="str">
        <f>IFERROR(VLOOKUP($H28,'114年1月15日'!$B$9:$N$113,12,FALSE),"")</f>
        <v/>
      </c>
      <c r="M28" s="30" t="str">
        <f t="shared" si="2"/>
        <v/>
      </c>
      <c r="N28" s="30" t="str">
        <f t="array" ref="N28">IFERROR(INDEX('114年1月15日'!$B$9:$M$113,SMALL(IF('114年1月15日'!$E$9:$E$113&gt;200,ROW($1:$104),"X"),ROW('114年1月15日'!C26)),1),"")</f>
        <v/>
      </c>
      <c r="O28" s="30" t="str">
        <f>IFERROR(VLOOKUP($N28,'114年1月15日'!$B$9:$N$113,9,FALSE),"")</f>
        <v/>
      </c>
      <c r="P28" s="30" t="str">
        <f>IFERROR(VLOOKUP($N28,'114年1月15日'!$B$9:$N$113,10,FALSE),"")</f>
        <v/>
      </c>
      <c r="Q28" s="30" t="str">
        <f>IFERROR(VLOOKUP($N28,'114年1月15日'!$B$9:$N$113,11,FALSE),"")</f>
        <v/>
      </c>
      <c r="R28" s="30" t="str">
        <f>IFERROR(VLOOKUP($N28,'114年1月15日'!$B$9:$N$113,12,FALSE),"")</f>
        <v/>
      </c>
      <c r="S28" s="22">
        <f t="shared" si="3"/>
        <v>26</v>
      </c>
      <c r="T28" s="22" t="str">
        <f t="array" ref="T28">IFERROR(INDEX('114年1月15日'!$B$9:$N$113,SMALL(IF('114年1月15日'!$F$9:$F$113&lt;&gt;"",ROW($1:$104),"X"),ROW('114年1月15日'!C26)),1),"")</f>
        <v>林秀芬</v>
      </c>
      <c r="U28" s="22">
        <f>IFERROR(VLOOKUP($T28,'114年1月15日'!$B$9:$N$113,9,FALSE),"")</f>
        <v>49</v>
      </c>
      <c r="V28" s="22">
        <f>IFERROR(VLOOKUP($T28,'114年1月15日'!$B$9:$N$113,10,FALSE),"")</f>
        <v>4</v>
      </c>
      <c r="W28" s="22">
        <f>IFERROR(VLOOKUP($T28,'114年1月15日'!$B$9:$N$113,11,FALSE),"")</f>
        <v>18</v>
      </c>
      <c r="X28" s="22" t="str">
        <f>IFERROR(VLOOKUP($T28,'114年1月15日'!$B$9:$N$113,12,FALSE),"")</f>
        <v>子</v>
      </c>
      <c r="Y28" s="1"/>
      <c r="Z28" s="327">
        <v>1</v>
      </c>
      <c r="AA28" s="1"/>
    </row>
    <row r="29" spans="1:27" ht="19.5" x14ac:dyDescent="0.25">
      <c r="A29" t="str">
        <f t="shared" si="0"/>
        <v/>
      </c>
      <c r="B29" s="30" t="str">
        <f t="array" ref="B29">IFERROR(INDEX('114年1月15日'!$B$9:$M$113,SMALL(IF('114年1月15日'!$C$9:$C$113&gt;200,ROW($1:$104),"X"),ROW('114年1月15日'!C27)),1),"")</f>
        <v/>
      </c>
      <c r="C29" s="30" t="str">
        <f>IFERROR(VLOOKUP($B29,'114年1月15日'!$B$9:$N$113,9,FALSE),"")</f>
        <v/>
      </c>
      <c r="D29" s="30" t="str">
        <f>IFERROR(VLOOKUP($B29,'114年1月15日'!$B$9:$N$113,10,FALSE),"")</f>
        <v/>
      </c>
      <c r="E29" s="30" t="str">
        <f>IFERROR(VLOOKUP($B29,'114年1月15日'!$B$9:$N$113,11,FALSE),"")</f>
        <v/>
      </c>
      <c r="F29" s="30" t="str">
        <f>IFERROR(VLOOKUP($B29,'114年1月15日'!$B$9:$N$113,12,FALSE),"")</f>
        <v/>
      </c>
      <c r="G29" s="30" t="str">
        <f t="shared" si="1"/>
        <v/>
      </c>
      <c r="H29" s="30" t="str">
        <f t="array" ref="H29">IFERROR(INDEX('114年1月15日'!$B$9:$M$113,SMALL(IF('114年1月15日'!$D$9:$D$113&gt;200,ROW($1:$104),"X"),ROW('114年1月15日'!C27)),1),"")</f>
        <v/>
      </c>
      <c r="I29" s="30" t="str">
        <f>IFERROR(VLOOKUP($H29,'114年1月15日'!$B$9:$N$113,9,FALSE),"")</f>
        <v/>
      </c>
      <c r="J29" s="30" t="str">
        <f>IFERROR(VLOOKUP($H29,'114年1月15日'!$B$9:$N$113,10,FALSE),"")</f>
        <v/>
      </c>
      <c r="K29" s="30" t="str">
        <f>IFERROR(VLOOKUP($H29,'114年1月15日'!$B$9:$N$113,11,FALSE),"")</f>
        <v/>
      </c>
      <c r="L29" s="30" t="str">
        <f>IFERROR(VLOOKUP($H29,'114年1月15日'!$B$9:$N$113,12,FALSE),"")</f>
        <v/>
      </c>
      <c r="M29" s="30" t="str">
        <f t="shared" si="2"/>
        <v/>
      </c>
      <c r="N29" s="30" t="str">
        <f t="array" ref="N29">IFERROR(INDEX('114年1月15日'!$B$9:$M$113,SMALL(IF('114年1月15日'!$E$9:$E$113&gt;200,ROW($1:$104),"X"),ROW('114年1月15日'!C27)),1),"")</f>
        <v/>
      </c>
      <c r="O29" s="30" t="str">
        <f>IFERROR(VLOOKUP($N29,'114年1月15日'!$B$9:$N$113,9,FALSE),"")</f>
        <v/>
      </c>
      <c r="P29" s="30" t="str">
        <f>IFERROR(VLOOKUP($N29,'114年1月15日'!$B$9:$N$113,10,FALSE),"")</f>
        <v/>
      </c>
      <c r="Q29" s="30" t="str">
        <f>IFERROR(VLOOKUP($N29,'114年1月15日'!$B$9:$N$113,11,FALSE),"")</f>
        <v/>
      </c>
      <c r="R29" s="30" t="str">
        <f>IFERROR(VLOOKUP($N29,'114年1月15日'!$B$9:$N$113,12,FALSE),"")</f>
        <v/>
      </c>
      <c r="S29" s="22">
        <f t="shared" si="3"/>
        <v>27</v>
      </c>
      <c r="T29" s="22" t="str">
        <f t="array" ref="T29">IFERROR(INDEX('114年1月15日'!$B$9:$N$113,SMALL(IF('114年1月15日'!$F$9:$F$113&lt;&gt;"",ROW($1:$104),"X"),ROW('114年1月15日'!C27)),1),"")</f>
        <v>葉秋林</v>
      </c>
      <c r="U29" s="22">
        <f>IFERROR(VLOOKUP($T29,'114年1月15日'!$B$9:$N$113,9,FALSE),"")</f>
        <v>44</v>
      </c>
      <c r="V29" s="22">
        <f>IFERROR(VLOOKUP($T29,'114年1月15日'!$B$9:$N$113,10,FALSE),"")</f>
        <v>2</v>
      </c>
      <c r="W29" s="22">
        <f>IFERROR(VLOOKUP($T29,'114年1月15日'!$B$9:$N$113,11,FALSE),"")</f>
        <v>13</v>
      </c>
      <c r="X29" s="22" t="str">
        <f>IFERROR(VLOOKUP($T29,'114年1月15日'!$B$9:$N$113,12,FALSE),"")</f>
        <v>巳</v>
      </c>
      <c r="Y29" s="1"/>
      <c r="Z29" s="327">
        <v>1</v>
      </c>
      <c r="AA29" s="1"/>
    </row>
    <row r="30" spans="1:27" ht="19.5" x14ac:dyDescent="0.25">
      <c r="A30" t="str">
        <f t="shared" si="0"/>
        <v/>
      </c>
      <c r="B30" s="30" t="str">
        <f t="array" ref="B30">IFERROR(INDEX('114年1月15日'!$B$9:$M$113,SMALL(IF('114年1月15日'!$C$9:$C$113&gt;200,ROW($1:$104),"X"),ROW('114年1月15日'!C28)),1),"")</f>
        <v/>
      </c>
      <c r="C30" s="30" t="str">
        <f>IFERROR(VLOOKUP($B30,'114年1月15日'!$B$9:$N$113,9,FALSE),"")</f>
        <v/>
      </c>
      <c r="D30" s="30" t="str">
        <f>IFERROR(VLOOKUP($B30,'114年1月15日'!$B$9:$N$113,10,FALSE),"")</f>
        <v/>
      </c>
      <c r="E30" s="30" t="str">
        <f>IFERROR(VLOOKUP($B30,'114年1月15日'!$B$9:$N$113,11,FALSE),"")</f>
        <v/>
      </c>
      <c r="F30" s="30" t="str">
        <f>IFERROR(VLOOKUP($B30,'114年1月15日'!$B$9:$N$113,12,FALSE),"")</f>
        <v/>
      </c>
      <c r="G30" s="30" t="str">
        <f t="shared" si="1"/>
        <v/>
      </c>
      <c r="H30" s="30" t="str">
        <f t="array" ref="H30">IFERROR(INDEX('114年1月15日'!$B$9:$M$113,SMALL(IF('114年1月15日'!$D$9:$D$113&gt;200,ROW($1:$104),"X"),ROW('114年1月15日'!C28)),1),"")</f>
        <v/>
      </c>
      <c r="I30" s="30" t="str">
        <f>IFERROR(VLOOKUP($H30,'114年1月15日'!$B$9:$N$113,9,FALSE),"")</f>
        <v/>
      </c>
      <c r="J30" s="30" t="str">
        <f>IFERROR(VLOOKUP($H30,'114年1月15日'!$B$9:$N$113,10,FALSE),"")</f>
        <v/>
      </c>
      <c r="K30" s="30" t="str">
        <f>IFERROR(VLOOKUP($H30,'114年1月15日'!$B$9:$N$113,11,FALSE),"")</f>
        <v/>
      </c>
      <c r="L30" s="30" t="str">
        <f>IFERROR(VLOOKUP($H30,'114年1月15日'!$B$9:$N$113,12,FALSE),"")</f>
        <v/>
      </c>
      <c r="M30" s="30" t="str">
        <f t="shared" si="2"/>
        <v/>
      </c>
      <c r="N30" s="30" t="str">
        <f t="array" ref="N30">IFERROR(INDEX('114年1月15日'!$B$9:$M$113,SMALL(IF('114年1月15日'!$E$9:$E$113&gt;200,ROW($1:$104),"X"),ROW('114年1月15日'!C28)),1),"")</f>
        <v/>
      </c>
      <c r="O30" s="30" t="str">
        <f>IFERROR(VLOOKUP($N30,'114年1月15日'!$B$9:$N$113,9,FALSE),"")</f>
        <v/>
      </c>
      <c r="P30" s="30" t="str">
        <f>IFERROR(VLOOKUP($N30,'114年1月15日'!$B$9:$N$113,10,FALSE),"")</f>
        <v/>
      </c>
      <c r="Q30" s="30" t="str">
        <f>IFERROR(VLOOKUP($N30,'114年1月15日'!$B$9:$N$113,11,FALSE),"")</f>
        <v/>
      </c>
      <c r="R30" s="30" t="str">
        <f>IFERROR(VLOOKUP($N30,'114年1月15日'!$B$9:$N$113,12,FALSE),"")</f>
        <v/>
      </c>
      <c r="S30" s="22">
        <f t="shared" si="3"/>
        <v>28</v>
      </c>
      <c r="T30" s="22" t="str">
        <f t="array" ref="T30">IFERROR(INDEX('114年1月15日'!$B$9:$N$113,SMALL(IF('114年1月15日'!$F$9:$F$113&lt;&gt;"",ROW($1:$104),"X"),ROW('114年1月15日'!C28)),1),"")</f>
        <v>吳文燕</v>
      </c>
      <c r="U30" s="22">
        <f>IFERROR(VLOOKUP($T30,'114年1月15日'!$B$9:$N$113,9,FALSE),"")</f>
        <v>53</v>
      </c>
      <c r="V30" s="22">
        <f>IFERROR(VLOOKUP($T30,'114年1月15日'!$B$9:$N$113,10,FALSE),"")</f>
        <v>2</v>
      </c>
      <c r="W30" s="22">
        <f>IFERROR(VLOOKUP($T30,'114年1月15日'!$B$9:$N$113,11,FALSE),"")</f>
        <v>9</v>
      </c>
      <c r="X30" s="22" t="str">
        <f>IFERROR(VLOOKUP($T30,'114年1月15日'!$B$9:$N$113,12,FALSE),"")</f>
        <v>巳</v>
      </c>
      <c r="Y30" s="1"/>
      <c r="Z30" s="327">
        <v>1</v>
      </c>
      <c r="AA30" s="1"/>
    </row>
    <row r="31" spans="1:27" ht="19.5" x14ac:dyDescent="0.25">
      <c r="A31" t="str">
        <f t="shared" si="0"/>
        <v/>
      </c>
      <c r="B31" s="30" t="str">
        <f t="array" ref="B31">IFERROR(INDEX('114年1月15日'!$B$9:$M$113,SMALL(IF('114年1月15日'!$C$9:$C$113&gt;200,ROW($1:$104),"X"),ROW('114年1月15日'!C29)),1),"")</f>
        <v/>
      </c>
      <c r="C31" s="30" t="str">
        <f>IFERROR(VLOOKUP($B31,'114年1月15日'!$B$9:$N$113,9,FALSE),"")</f>
        <v/>
      </c>
      <c r="D31" s="30" t="str">
        <f>IFERROR(VLOOKUP($B31,'114年1月15日'!$B$9:$N$113,10,FALSE),"")</f>
        <v/>
      </c>
      <c r="E31" s="30" t="str">
        <f>IFERROR(VLOOKUP($B31,'114年1月15日'!$B$9:$N$113,11,FALSE),"")</f>
        <v/>
      </c>
      <c r="F31" s="30" t="str">
        <f>IFERROR(VLOOKUP($B31,'114年1月15日'!$B$9:$N$113,12,FALSE),"")</f>
        <v/>
      </c>
      <c r="G31" s="30" t="str">
        <f t="shared" si="1"/>
        <v/>
      </c>
      <c r="H31" s="30" t="str">
        <f t="array" ref="H31">IFERROR(INDEX('114年1月15日'!$B$9:$M$113,SMALL(IF('114年1月15日'!$D$9:$D$113&gt;200,ROW($1:$104),"X"),ROW('114年1月15日'!C29)),1),"")</f>
        <v/>
      </c>
      <c r="I31" s="30" t="str">
        <f>IFERROR(VLOOKUP($H31,'114年1月15日'!$B$9:$N$113,9,FALSE),"")</f>
        <v/>
      </c>
      <c r="J31" s="30" t="str">
        <f>IFERROR(VLOOKUP($H31,'114年1月15日'!$B$9:$N$113,10,FALSE),"")</f>
        <v/>
      </c>
      <c r="K31" s="30" t="str">
        <f>IFERROR(VLOOKUP($H31,'114年1月15日'!$B$9:$N$113,11,FALSE),"")</f>
        <v/>
      </c>
      <c r="L31" s="30" t="str">
        <f>IFERROR(VLOOKUP($H31,'114年1月15日'!$B$9:$N$113,12,FALSE),"")</f>
        <v/>
      </c>
      <c r="M31" s="30" t="str">
        <f t="shared" si="2"/>
        <v/>
      </c>
      <c r="N31" s="30" t="str">
        <f t="array" ref="N31">IFERROR(INDEX('114年1月15日'!$B$9:$M$113,SMALL(IF('114年1月15日'!$E$9:$E$113&gt;200,ROW($1:$104),"X"),ROW('114年1月15日'!C29)),1),"")</f>
        <v/>
      </c>
      <c r="O31" s="30" t="str">
        <f>IFERROR(VLOOKUP($N31,'114年1月15日'!$B$9:$N$113,9,FALSE),"")</f>
        <v/>
      </c>
      <c r="P31" s="30" t="str">
        <f>IFERROR(VLOOKUP($N31,'114年1月15日'!$B$9:$N$113,10,FALSE),"")</f>
        <v/>
      </c>
      <c r="Q31" s="30" t="str">
        <f>IFERROR(VLOOKUP($N31,'114年1月15日'!$B$9:$N$113,11,FALSE),"")</f>
        <v/>
      </c>
      <c r="R31" s="30" t="str">
        <f>IFERROR(VLOOKUP($N31,'114年1月15日'!$B$9:$N$113,12,FALSE),"")</f>
        <v/>
      </c>
      <c r="S31" s="22">
        <f t="shared" si="3"/>
        <v>29</v>
      </c>
      <c r="T31" s="22" t="str">
        <f t="array" ref="T31">IFERROR(INDEX('114年1月15日'!$B$9:$N$113,SMALL(IF('114年1月15日'!$F$9:$F$113&lt;&gt;"",ROW($1:$104),"X"),ROW('114年1月15日'!C29)),1),"")</f>
        <v>周吉祥</v>
      </c>
      <c r="U31" s="22">
        <f>IFERROR(VLOOKUP($T31,'114年1月15日'!$B$9:$N$113,9,FALSE),"")</f>
        <v>40</v>
      </c>
      <c r="V31" s="22">
        <f>IFERROR(VLOOKUP($T31,'114年1月15日'!$B$9:$N$113,10,FALSE),"")</f>
        <v>5</v>
      </c>
      <c r="W31" s="22">
        <f>IFERROR(VLOOKUP($T31,'114年1月15日'!$B$9:$N$113,11,FALSE),"")</f>
        <v>13</v>
      </c>
      <c r="X31" s="22" t="str">
        <f>IFERROR(VLOOKUP($T31,'114年1月15日'!$B$9:$N$113,12,FALSE),"")</f>
        <v>酉</v>
      </c>
      <c r="Y31" s="1"/>
      <c r="Z31" s="327">
        <v>1</v>
      </c>
      <c r="AA31" s="1"/>
    </row>
    <row r="32" spans="1:27" ht="19.5" x14ac:dyDescent="0.25">
      <c r="A32" t="str">
        <f t="shared" si="0"/>
        <v/>
      </c>
      <c r="B32" s="30" t="str">
        <f t="array" ref="B32">IFERROR(INDEX('114年1月15日'!$B$9:$M$113,SMALL(IF('114年1月15日'!$C$9:$C$113&gt;200,ROW($1:$104),"X"),ROW('114年1月15日'!C30)),1),"")</f>
        <v/>
      </c>
      <c r="C32" s="30" t="str">
        <f>IFERROR(VLOOKUP($B32,'114年1月15日'!$B$9:$N$113,9,FALSE),"")</f>
        <v/>
      </c>
      <c r="D32" s="30" t="str">
        <f>IFERROR(VLOOKUP($B32,'114年1月15日'!$B$9:$N$113,10,FALSE),"")</f>
        <v/>
      </c>
      <c r="E32" s="30" t="str">
        <f>IFERROR(VLOOKUP($B32,'114年1月15日'!$B$9:$N$113,11,FALSE),"")</f>
        <v/>
      </c>
      <c r="F32" s="30" t="str">
        <f>IFERROR(VLOOKUP($B32,'114年1月15日'!$B$9:$N$113,12,FALSE),"")</f>
        <v/>
      </c>
      <c r="G32" s="30" t="str">
        <f t="shared" si="1"/>
        <v/>
      </c>
      <c r="H32" s="30" t="str">
        <f t="array" ref="H32">IFERROR(INDEX('114年1月15日'!$B$9:$M$113,SMALL(IF('114年1月15日'!$D$9:$D$113&gt;200,ROW($1:$104),"X"),ROW('114年1月15日'!C30)),1),"")</f>
        <v/>
      </c>
      <c r="I32" s="30" t="str">
        <f>IFERROR(VLOOKUP($H32,'114年1月15日'!$B$9:$N$113,9,FALSE),"")</f>
        <v/>
      </c>
      <c r="J32" s="30" t="str">
        <f>IFERROR(VLOOKUP($H32,'114年1月15日'!$B$9:$N$113,10,FALSE),"")</f>
        <v/>
      </c>
      <c r="K32" s="30" t="str">
        <f>IFERROR(VLOOKUP($H32,'114年1月15日'!$B$9:$N$113,11,FALSE),"")</f>
        <v/>
      </c>
      <c r="L32" s="30" t="str">
        <f>IFERROR(VLOOKUP($H32,'114年1月15日'!$B$9:$N$113,12,FALSE),"")</f>
        <v/>
      </c>
      <c r="M32" s="30" t="str">
        <f t="shared" si="2"/>
        <v/>
      </c>
      <c r="N32" s="30" t="str">
        <f t="array" ref="N32">IFERROR(INDEX('114年1月15日'!$B$9:$M$113,SMALL(IF('114年1月15日'!$E$9:$E$113&gt;200,ROW($1:$104),"X"),ROW('114年1月15日'!C30)),1),"")</f>
        <v/>
      </c>
      <c r="O32" s="30" t="str">
        <f>IFERROR(VLOOKUP($N32,'114年1月15日'!$B$9:$N$113,9,FALSE),"")</f>
        <v/>
      </c>
      <c r="P32" s="30" t="str">
        <f>IFERROR(VLOOKUP($N32,'114年1月15日'!$B$9:$N$113,10,FALSE),"")</f>
        <v/>
      </c>
      <c r="Q32" s="30" t="str">
        <f>IFERROR(VLOOKUP($N32,'114年1月15日'!$B$9:$N$113,11,FALSE),"")</f>
        <v/>
      </c>
      <c r="R32" s="30" t="str">
        <f>IFERROR(VLOOKUP($N32,'114年1月15日'!$B$9:$N$113,12,FALSE),"")</f>
        <v/>
      </c>
      <c r="S32" s="22">
        <f t="shared" si="3"/>
        <v>30</v>
      </c>
      <c r="T32" s="22" t="str">
        <f t="array" ref="T32">IFERROR(INDEX('114年1月15日'!$B$9:$N$113,SMALL(IF('114年1月15日'!$F$9:$F$113&lt;&gt;"",ROW($1:$104),"X"),ROW('114年1月15日'!C30)),1),"")</f>
        <v>黃慶昌</v>
      </c>
      <c r="U32" s="22">
        <f>IFERROR(VLOOKUP($T32,'114年1月15日'!$B$9:$N$113,9,FALSE),"")</f>
        <v>38</v>
      </c>
      <c r="V32" s="22">
        <f>IFERROR(VLOOKUP($T32,'114年1月15日'!$B$9:$N$113,10,FALSE),"")</f>
        <v>11</v>
      </c>
      <c r="W32" s="22">
        <f>IFERROR(VLOOKUP($T32,'114年1月15日'!$B$9:$N$113,11,FALSE),"")</f>
        <v>1</v>
      </c>
      <c r="X32" s="22" t="str">
        <f>IFERROR(VLOOKUP($T32,'114年1月15日'!$B$9:$N$113,12,FALSE),"")</f>
        <v>午</v>
      </c>
      <c r="Y32" s="1"/>
      <c r="Z32" s="327">
        <v>1</v>
      </c>
      <c r="AA32" s="1"/>
    </row>
    <row r="33" spans="1:27" ht="19.5" x14ac:dyDescent="0.25">
      <c r="A33" t="str">
        <f t="shared" si="0"/>
        <v/>
      </c>
      <c r="B33" s="30" t="str">
        <f t="array" ref="B33">IFERROR(INDEX('114年1月15日'!$B$9:$M$113,SMALL(IF('114年1月15日'!$C$9:$C$113&gt;200,ROW($1:$104),"X"),ROW('114年1月15日'!C31)),1),"")</f>
        <v/>
      </c>
      <c r="C33" s="30" t="str">
        <f>IFERROR(VLOOKUP($B33,'114年1月15日'!$B$9:$N$113,9,FALSE),"")</f>
        <v/>
      </c>
      <c r="D33" s="30" t="str">
        <f>IFERROR(VLOOKUP($B33,'114年1月15日'!$B$9:$N$113,10,FALSE),"")</f>
        <v/>
      </c>
      <c r="E33" s="30" t="str">
        <f>IFERROR(VLOOKUP($B33,'114年1月15日'!$B$9:$N$113,11,FALSE),"")</f>
        <v/>
      </c>
      <c r="F33" s="30" t="str">
        <f>IFERROR(VLOOKUP($B33,'114年1月15日'!$B$9:$N$113,12,FALSE),"")</f>
        <v/>
      </c>
      <c r="G33" s="30" t="str">
        <f t="shared" si="1"/>
        <v/>
      </c>
      <c r="H33" s="30" t="str">
        <f t="array" ref="H33">IFERROR(INDEX('114年1月15日'!$B$9:$M$113,SMALL(IF('114年1月15日'!$D$9:$D$113&gt;200,ROW($1:$104),"X"),ROW('114年1月15日'!C31)),1),"")</f>
        <v/>
      </c>
      <c r="I33" s="30" t="str">
        <f>IFERROR(VLOOKUP($H33,'114年1月15日'!$B$9:$N$113,9,FALSE),"")</f>
        <v/>
      </c>
      <c r="J33" s="30" t="str">
        <f>IFERROR(VLOOKUP($H33,'114年1月15日'!$B$9:$N$113,10,FALSE),"")</f>
        <v/>
      </c>
      <c r="K33" s="30" t="str">
        <f>IFERROR(VLOOKUP($H33,'114年1月15日'!$B$9:$N$113,11,FALSE),"")</f>
        <v/>
      </c>
      <c r="L33" s="30" t="str">
        <f>IFERROR(VLOOKUP($H33,'114年1月15日'!$B$9:$N$113,12,FALSE),"")</f>
        <v/>
      </c>
      <c r="M33" s="30" t="str">
        <f t="shared" si="2"/>
        <v/>
      </c>
      <c r="N33" s="30" t="str">
        <f t="array" ref="N33">IFERROR(INDEX('114年1月15日'!$B$9:$M$113,SMALL(IF('114年1月15日'!$E$9:$E$113&gt;200,ROW($1:$104),"X"),ROW('114年1月15日'!C31)),1),"")</f>
        <v/>
      </c>
      <c r="O33" s="30" t="str">
        <f>IFERROR(VLOOKUP($N33,'114年1月15日'!$B$9:$N$113,9,FALSE),"")</f>
        <v/>
      </c>
      <c r="P33" s="30" t="str">
        <f>IFERROR(VLOOKUP($N33,'114年1月15日'!$B$9:$N$113,10,FALSE),"")</f>
        <v/>
      </c>
      <c r="Q33" s="30" t="str">
        <f>IFERROR(VLOOKUP($N33,'114年1月15日'!$B$9:$N$113,11,FALSE),"")</f>
        <v/>
      </c>
      <c r="R33" s="30" t="str">
        <f>IFERROR(VLOOKUP($N33,'114年1月15日'!$B$9:$N$113,12,FALSE),"")</f>
        <v/>
      </c>
      <c r="S33" s="22">
        <f t="shared" si="3"/>
        <v>31</v>
      </c>
      <c r="T33" s="22" t="str">
        <f t="array" ref="T33">IFERROR(INDEX('114年1月15日'!$B$9:$N$113,SMALL(IF('114年1月15日'!$F$9:$F$113&lt;&gt;"",ROW($1:$104),"X"),ROW('114年1月15日'!C31)),1),"")</f>
        <v>李梅華</v>
      </c>
      <c r="U33" s="22">
        <f>IFERROR(VLOOKUP($T33,'114年1月15日'!$B$9:$N$113,9,FALSE),"")</f>
        <v>44</v>
      </c>
      <c r="V33" s="22">
        <f>IFERROR(VLOOKUP($T33,'114年1月15日'!$B$9:$N$113,10,FALSE),"")</f>
        <v>10</v>
      </c>
      <c r="W33" s="22">
        <f>IFERROR(VLOOKUP($T33,'114年1月15日'!$B$9:$N$113,11,FALSE),"")</f>
        <v>28</v>
      </c>
      <c r="X33" s="22" t="str">
        <f>IFERROR(VLOOKUP($T33,'114年1月15日'!$B$9:$N$113,12,FALSE),"")</f>
        <v>吉</v>
      </c>
      <c r="Y33" s="1"/>
      <c r="Z33" s="327">
        <v>1</v>
      </c>
      <c r="AA33" s="1"/>
    </row>
    <row r="34" spans="1:27" ht="19.5" x14ac:dyDescent="0.25">
      <c r="A34" t="str">
        <f t="shared" si="0"/>
        <v/>
      </c>
      <c r="B34" s="30" t="str">
        <f t="array" ref="B34">IFERROR(INDEX('114年1月15日'!$B$9:$M$113,SMALL(IF('114年1月15日'!$C$9:$C$113&gt;200,ROW($1:$104),"X"),ROW('114年1月15日'!C32)),1),"")</f>
        <v/>
      </c>
      <c r="C34" s="30" t="str">
        <f>IFERROR(VLOOKUP($B34,'114年1月15日'!$B$9:$N$113,9,FALSE),"")</f>
        <v/>
      </c>
      <c r="D34" s="30" t="str">
        <f>IFERROR(VLOOKUP($B34,'114年1月15日'!$B$9:$N$113,10,FALSE),"")</f>
        <v/>
      </c>
      <c r="E34" s="30" t="str">
        <f>IFERROR(VLOOKUP($B34,'114年1月15日'!$B$9:$N$113,11,FALSE),"")</f>
        <v/>
      </c>
      <c r="F34" s="30" t="str">
        <f>IFERROR(VLOOKUP($B34,'114年1月15日'!$B$9:$N$113,12,FALSE),"")</f>
        <v/>
      </c>
      <c r="G34" s="30" t="str">
        <f t="shared" si="1"/>
        <v/>
      </c>
      <c r="H34" s="30" t="str">
        <f t="array" ref="H34">IFERROR(INDEX('114年1月15日'!$B$9:$M$113,SMALL(IF('114年1月15日'!$D$9:$D$113&gt;200,ROW($1:$104),"X"),ROW('114年1月15日'!C32)),1),"")</f>
        <v/>
      </c>
      <c r="I34" s="30" t="str">
        <f>IFERROR(VLOOKUP($H34,'114年1月15日'!$B$9:$N$113,9,FALSE),"")</f>
        <v/>
      </c>
      <c r="J34" s="30" t="str">
        <f>IFERROR(VLOOKUP($H34,'114年1月15日'!$B$9:$N$113,10,FALSE),"")</f>
        <v/>
      </c>
      <c r="K34" s="30" t="str">
        <f>IFERROR(VLOOKUP($H34,'114年1月15日'!$B$9:$N$113,11,FALSE),"")</f>
        <v/>
      </c>
      <c r="L34" s="30" t="str">
        <f>IFERROR(VLOOKUP($H34,'114年1月15日'!$B$9:$N$113,12,FALSE),"")</f>
        <v/>
      </c>
      <c r="M34" s="30" t="str">
        <f t="shared" si="2"/>
        <v/>
      </c>
      <c r="N34" s="30" t="str">
        <f t="array" ref="N34">IFERROR(INDEX('114年1月15日'!$B$9:$M$113,SMALL(IF('114年1月15日'!$E$9:$E$113&gt;200,ROW($1:$104),"X"),ROW('114年1月15日'!C32)),1),"")</f>
        <v/>
      </c>
      <c r="O34" s="30" t="str">
        <f>IFERROR(VLOOKUP($N34,'114年1月15日'!$B$9:$N$113,9,FALSE),"")</f>
        <v/>
      </c>
      <c r="P34" s="30" t="str">
        <f>IFERROR(VLOOKUP($N34,'114年1月15日'!$B$9:$N$113,10,FALSE),"")</f>
        <v/>
      </c>
      <c r="Q34" s="30" t="str">
        <f>IFERROR(VLOOKUP($N34,'114年1月15日'!$B$9:$N$113,11,FALSE),"")</f>
        <v/>
      </c>
      <c r="R34" s="30" t="str">
        <f>IFERROR(VLOOKUP($N34,'114年1月15日'!$B$9:$N$113,12,FALSE),"")</f>
        <v/>
      </c>
      <c r="S34" s="22">
        <f t="shared" si="3"/>
        <v>32</v>
      </c>
      <c r="T34" s="22" t="str">
        <f t="array" ref="T34">IFERROR(INDEX('114年1月15日'!$B$9:$N$113,SMALL(IF('114年1月15日'!$F$9:$F$113&lt;&gt;"",ROW($1:$104),"X"),ROW('114年1月15日'!C32)),1),"")</f>
        <v>張枝正</v>
      </c>
      <c r="U34" s="22">
        <f>IFERROR(VLOOKUP($T34,'114年1月15日'!$B$9:$N$113,9,FALSE),"")</f>
        <v>45</v>
      </c>
      <c r="V34" s="22">
        <f>IFERROR(VLOOKUP($T34,'114年1月15日'!$B$9:$N$113,10,FALSE),"")</f>
        <v>1</v>
      </c>
      <c r="W34" s="22">
        <f>IFERROR(VLOOKUP($T34,'114年1月15日'!$B$9:$N$113,11,FALSE),"")</f>
        <v>21</v>
      </c>
      <c r="X34" s="22" t="str">
        <f>IFERROR(VLOOKUP($T34,'114年1月15日'!$B$9:$N$113,12,FALSE),"")</f>
        <v>吉</v>
      </c>
      <c r="Y34" s="1"/>
      <c r="Z34" s="327">
        <v>1</v>
      </c>
      <c r="AA34" s="1"/>
    </row>
    <row r="35" spans="1:27" ht="19.5" x14ac:dyDescent="0.25">
      <c r="A35" t="str">
        <f t="shared" si="0"/>
        <v/>
      </c>
      <c r="B35" s="30" t="str">
        <f t="array" ref="B35">IFERROR(INDEX('114年1月15日'!$B$9:$M$113,SMALL(IF('114年1月15日'!$C$9:$C$113&gt;200,ROW($1:$104),"X"),ROW('114年1月15日'!C33)),1),"")</f>
        <v/>
      </c>
      <c r="C35" s="30" t="str">
        <f>IFERROR(VLOOKUP($B35,'114年1月15日'!$B$9:$N$113,9,FALSE),"")</f>
        <v/>
      </c>
      <c r="D35" s="30" t="str">
        <f>IFERROR(VLOOKUP($B35,'114年1月15日'!$B$9:$N$113,10,FALSE),"")</f>
        <v/>
      </c>
      <c r="E35" s="30" t="str">
        <f>IFERROR(VLOOKUP($B35,'114年1月15日'!$B$9:$N$113,11,FALSE),"")</f>
        <v/>
      </c>
      <c r="F35" s="30" t="str">
        <f>IFERROR(VLOOKUP($B35,'114年1月15日'!$B$9:$N$113,12,FALSE),"")</f>
        <v/>
      </c>
      <c r="G35" s="30" t="str">
        <f t="shared" si="1"/>
        <v/>
      </c>
      <c r="H35" s="30" t="str">
        <f t="array" ref="H35">IFERROR(INDEX('114年1月15日'!$B$9:$M$113,SMALL(IF('114年1月15日'!$D$9:$D$113&gt;200,ROW($1:$104),"X"),ROW('114年1月15日'!C33)),1),"")</f>
        <v/>
      </c>
      <c r="I35" s="30" t="str">
        <f>IFERROR(VLOOKUP($H35,'114年1月15日'!$B$9:$N$113,9,FALSE),"")</f>
        <v/>
      </c>
      <c r="J35" s="30" t="str">
        <f>IFERROR(VLOOKUP($H35,'114年1月15日'!$B$9:$N$113,10,FALSE),"")</f>
        <v/>
      </c>
      <c r="K35" s="30" t="str">
        <f>IFERROR(VLOOKUP($H35,'114年1月15日'!$B$9:$N$113,11,FALSE),"")</f>
        <v/>
      </c>
      <c r="L35" s="30" t="str">
        <f>IFERROR(VLOOKUP($H35,'114年1月15日'!$B$9:$N$113,12,FALSE),"")</f>
        <v/>
      </c>
      <c r="M35" s="30" t="str">
        <f t="shared" si="2"/>
        <v/>
      </c>
      <c r="N35" s="30" t="str">
        <f t="array" ref="N35">IFERROR(INDEX('114年1月15日'!$B$9:$M$113,SMALL(IF('114年1月15日'!$E$9:$E$113&gt;200,ROW($1:$104),"X"),ROW('114年1月15日'!C33)),1),"")</f>
        <v/>
      </c>
      <c r="O35" s="30" t="str">
        <f>IFERROR(VLOOKUP($N35,'114年1月15日'!$B$9:$N$113,9,FALSE),"")</f>
        <v/>
      </c>
      <c r="P35" s="30" t="str">
        <f>IFERROR(VLOOKUP($N35,'114年1月15日'!$B$9:$N$113,10,FALSE),"")</f>
        <v/>
      </c>
      <c r="Q35" s="30" t="str">
        <f>IFERROR(VLOOKUP($N35,'114年1月15日'!$B$9:$N$113,11,FALSE),"")</f>
        <v/>
      </c>
      <c r="R35" s="30" t="str">
        <f>IFERROR(VLOOKUP($N35,'114年1月15日'!$B$9:$N$113,12,FALSE),"")</f>
        <v/>
      </c>
      <c r="S35" s="22">
        <f t="shared" si="3"/>
        <v>33</v>
      </c>
      <c r="T35" s="22" t="str">
        <f t="array" ref="T35">IFERROR(INDEX('114年1月15日'!$B$9:$N$113,SMALL(IF('114年1月15日'!$F$9:$F$113&lt;&gt;"",ROW($1:$104),"X"),ROW('114年1月15日'!C33)),1),"")</f>
        <v>劉寶珠</v>
      </c>
      <c r="U35" s="22">
        <f>IFERROR(VLOOKUP($T35,'114年1月15日'!$B$9:$N$113,9,FALSE),"")</f>
        <v>42</v>
      </c>
      <c r="V35" s="22">
        <f>IFERROR(VLOOKUP($T35,'114年1月15日'!$B$9:$N$113,10,FALSE),"")</f>
        <v>11</v>
      </c>
      <c r="W35" s="22">
        <f>IFERROR(VLOOKUP($T35,'114年1月15日'!$B$9:$N$113,11,FALSE),"")</f>
        <v>15</v>
      </c>
      <c r="X35" s="22" t="str">
        <f>IFERROR(VLOOKUP($T35,'114年1月15日'!$B$9:$N$113,12,FALSE),"")</f>
        <v>吉</v>
      </c>
      <c r="Y35" s="1"/>
      <c r="Z35" s="327">
        <v>1</v>
      </c>
      <c r="AA35" s="1"/>
    </row>
    <row r="36" spans="1:27" ht="19.5" x14ac:dyDescent="0.25">
      <c r="A36" t="str">
        <f t="shared" si="0"/>
        <v/>
      </c>
      <c r="B36" s="30" t="str">
        <f t="array" ref="B36">IFERROR(INDEX('114年1月15日'!$B$9:$M$113,SMALL(IF('114年1月15日'!$C$9:$C$113&gt;200,ROW($1:$104),"X"),ROW('114年1月15日'!C34)),1),"")</f>
        <v/>
      </c>
      <c r="C36" s="30" t="str">
        <f>IFERROR(VLOOKUP($B36,'114年1月15日'!$B$9:$N$113,9,FALSE),"")</f>
        <v/>
      </c>
      <c r="D36" s="30" t="str">
        <f>IFERROR(VLOOKUP($B36,'114年1月15日'!$B$9:$N$113,10,FALSE),"")</f>
        <v/>
      </c>
      <c r="E36" s="30" t="str">
        <f>IFERROR(VLOOKUP($B36,'114年1月15日'!$B$9:$N$113,11,FALSE),"")</f>
        <v/>
      </c>
      <c r="F36" s="30" t="str">
        <f>IFERROR(VLOOKUP($B36,'114年1月15日'!$B$9:$N$113,12,FALSE),"")</f>
        <v/>
      </c>
      <c r="G36" s="30" t="str">
        <f t="shared" si="1"/>
        <v/>
      </c>
      <c r="H36" s="30" t="str">
        <f t="array" ref="H36">IFERROR(INDEX('114年1月15日'!$B$9:$M$113,SMALL(IF('114年1月15日'!$D$9:$D$113&gt;200,ROW($1:$104),"X"),ROW('114年1月15日'!C34)),1),"")</f>
        <v/>
      </c>
      <c r="I36" s="30" t="str">
        <f>IFERROR(VLOOKUP($H36,'114年1月15日'!$B$9:$N$113,9,FALSE),"")</f>
        <v/>
      </c>
      <c r="J36" s="30" t="str">
        <f>IFERROR(VLOOKUP($H36,'114年1月15日'!$B$9:$N$113,10,FALSE),"")</f>
        <v/>
      </c>
      <c r="K36" s="30" t="str">
        <f>IFERROR(VLOOKUP($H36,'114年1月15日'!$B$9:$N$113,11,FALSE),"")</f>
        <v/>
      </c>
      <c r="L36" s="30" t="str">
        <f>IFERROR(VLOOKUP($H36,'114年1月15日'!$B$9:$N$113,12,FALSE),"")</f>
        <v/>
      </c>
      <c r="M36" s="30" t="str">
        <f t="shared" si="2"/>
        <v/>
      </c>
      <c r="N36" s="30" t="str">
        <f t="array" ref="N36">IFERROR(INDEX('114年1月15日'!$B$9:$M$113,SMALL(IF('114年1月15日'!$E$9:$E$113&gt;200,ROW($1:$104),"X"),ROW('114年1月15日'!C34)),1),"")</f>
        <v/>
      </c>
      <c r="O36" s="30" t="str">
        <f>IFERROR(VLOOKUP($N36,'114年1月15日'!$B$9:$N$113,9,FALSE),"")</f>
        <v/>
      </c>
      <c r="P36" s="30" t="str">
        <f>IFERROR(VLOOKUP($N36,'114年1月15日'!$B$9:$N$113,10,FALSE),"")</f>
        <v/>
      </c>
      <c r="Q36" s="30" t="str">
        <f>IFERROR(VLOOKUP($N36,'114年1月15日'!$B$9:$N$113,11,FALSE),"")</f>
        <v/>
      </c>
      <c r="R36" s="30" t="str">
        <f>IFERROR(VLOOKUP($N36,'114年1月15日'!$B$9:$N$113,12,FALSE),"")</f>
        <v/>
      </c>
      <c r="S36" s="22">
        <f t="shared" si="3"/>
        <v>34</v>
      </c>
      <c r="T36" s="22" t="str">
        <f t="array" ref="T36">IFERROR(INDEX('114年1月15日'!$B$9:$N$113,SMALL(IF('114年1月15日'!$F$9:$F$113&lt;&gt;"",ROW($1:$104),"X"),ROW('114年1月15日'!C34)),1),"")</f>
        <v>高茂雄</v>
      </c>
      <c r="U36" s="22">
        <f>IFERROR(VLOOKUP($T36,'114年1月15日'!$B$9:$N$113,9,FALSE),"")</f>
        <v>57</v>
      </c>
      <c r="V36" s="22">
        <f>IFERROR(VLOOKUP($T36,'114年1月15日'!$B$9:$N$113,10,FALSE),"")</f>
        <v>8</v>
      </c>
      <c r="W36" s="22">
        <f>IFERROR(VLOOKUP($T36,'114年1月15日'!$B$9:$N$113,11,FALSE),"")</f>
        <v>4</v>
      </c>
      <c r="X36" s="22" t="str">
        <f>IFERROR(VLOOKUP($T36,'114年1月15日'!$B$9:$N$113,12,FALSE),"")</f>
        <v>亥</v>
      </c>
      <c r="Y36" s="1"/>
      <c r="Z36" s="327">
        <v>1</v>
      </c>
      <c r="AA36" s="1"/>
    </row>
    <row r="37" spans="1:27" x14ac:dyDescent="0.25">
      <c r="A37" t="str">
        <f t="shared" si="0"/>
        <v/>
      </c>
      <c r="B37" s="30" t="str">
        <f t="array" ref="B37">IFERROR(INDEX('114年1月15日'!$B$9:$M$113,SMALL(IF('114年1月15日'!$C$9:$C$113&gt;200,ROW($1:$104),"X"),ROW('114年1月15日'!C35)),1),"")</f>
        <v/>
      </c>
      <c r="C37" s="30" t="str">
        <f>IFERROR(VLOOKUP($B37,'114年1月15日'!$B$9:$N$113,9,FALSE),"")</f>
        <v/>
      </c>
      <c r="D37" s="30" t="str">
        <f>IFERROR(VLOOKUP($B37,'114年1月15日'!$B$9:$N$113,10,FALSE),"")</f>
        <v/>
      </c>
      <c r="E37" s="30" t="str">
        <f>IFERROR(VLOOKUP($B37,'114年1月15日'!$B$9:$N$113,11,FALSE),"")</f>
        <v/>
      </c>
      <c r="F37" s="30" t="str">
        <f>IFERROR(VLOOKUP($B37,'114年1月15日'!$B$9:$N$113,12,FALSE),"")</f>
        <v/>
      </c>
      <c r="G37" s="30" t="str">
        <f t="shared" si="1"/>
        <v/>
      </c>
      <c r="H37" s="30" t="str">
        <f t="array" ref="H37">IFERROR(INDEX('114年1月15日'!$B$9:$M$113,SMALL(IF('114年1月15日'!$D$9:$D$113&gt;200,ROW($1:$104),"X"),ROW('114年1月15日'!C35)),1),"")</f>
        <v/>
      </c>
      <c r="I37" s="30" t="str">
        <f>IFERROR(VLOOKUP($H37,'114年1月15日'!$B$9:$N$113,9,FALSE),"")</f>
        <v/>
      </c>
      <c r="J37" s="30" t="str">
        <f>IFERROR(VLOOKUP($H37,'114年1月15日'!$B$9:$N$113,10,FALSE),"")</f>
        <v/>
      </c>
      <c r="K37" s="30" t="str">
        <f>IFERROR(VLOOKUP($H37,'114年1月15日'!$B$9:$N$113,11,FALSE),"")</f>
        <v/>
      </c>
      <c r="L37" s="30" t="str">
        <f>IFERROR(VLOOKUP($H37,'114年1月15日'!$B$9:$N$113,12,FALSE),"")</f>
        <v/>
      </c>
      <c r="M37" s="30" t="str">
        <f t="shared" si="2"/>
        <v/>
      </c>
      <c r="N37" s="30" t="str">
        <f t="array" ref="N37">IFERROR(INDEX('114年1月15日'!$B$9:$M$113,SMALL(IF('114年1月15日'!$E$9:$E$113&gt;200,ROW($1:$104),"X"),ROW('114年1月15日'!C35)),1),"")</f>
        <v/>
      </c>
      <c r="O37" s="30" t="str">
        <f>IFERROR(VLOOKUP($N37,'114年1月15日'!$B$9:$N$113,9,FALSE),"")</f>
        <v/>
      </c>
      <c r="P37" s="30" t="str">
        <f>IFERROR(VLOOKUP($N37,'114年1月15日'!$B$9:$N$113,10,FALSE),"")</f>
        <v/>
      </c>
      <c r="Q37" s="30" t="str">
        <f>IFERROR(VLOOKUP($N37,'114年1月15日'!$B$9:$N$113,11,FALSE),"")</f>
        <v/>
      </c>
      <c r="R37" s="30" t="str">
        <f>IFERROR(VLOOKUP($N37,'114年1月15日'!$B$9:$N$113,12,FALSE),"")</f>
        <v/>
      </c>
      <c r="S37" s="30" t="str">
        <f t="shared" si="3"/>
        <v/>
      </c>
      <c r="T37" s="30" t="str">
        <f t="array" ref="T37">IFERROR(INDEX('114年1月15日'!$B$9:$N$113,SMALL(IF('114年1月15日'!$F$9:$F$113&lt;&gt;"",ROW($1:$104),"X"),ROW('114年1月15日'!C35)),1),"")</f>
        <v/>
      </c>
      <c r="U37" s="30" t="str">
        <f>IFERROR(VLOOKUP($T37,'114年1月15日'!$B$9:$N$113,9,FALSE),"")</f>
        <v/>
      </c>
      <c r="V37" s="30" t="str">
        <f>IFERROR(VLOOKUP($T37,'114年1月15日'!$B$9:$N$113,10,FALSE),"")</f>
        <v/>
      </c>
      <c r="W37" s="30" t="str">
        <f>IFERROR(VLOOKUP($T37,'114年1月15日'!$B$9:$N$113,11,FALSE),"")</f>
        <v/>
      </c>
      <c r="X37" s="30" t="str">
        <f>IFERROR(VLOOKUP($T37,'114年1月15日'!$B$9:$N$113,12,FALSE),"")</f>
        <v/>
      </c>
    </row>
    <row r="38" spans="1:27" x14ac:dyDescent="0.25">
      <c r="A38" t="str">
        <f t="shared" si="0"/>
        <v/>
      </c>
      <c r="B38" s="30" t="str">
        <f t="array" ref="B38">IFERROR(INDEX('114年1月15日'!$B$9:$M$113,SMALL(IF('114年1月15日'!$C$9:$C$113&gt;200,ROW($1:$104),"X"),ROW('114年1月15日'!C36)),1),"")</f>
        <v/>
      </c>
      <c r="C38" s="30" t="str">
        <f>IFERROR(VLOOKUP($B38,'114年1月15日'!$B$9:$N$113,9,FALSE),"")</f>
        <v/>
      </c>
      <c r="D38" s="30" t="str">
        <f>IFERROR(VLOOKUP($B38,'114年1月15日'!$B$9:$N$113,10,FALSE),"")</f>
        <v/>
      </c>
      <c r="E38" s="30" t="str">
        <f>IFERROR(VLOOKUP($B38,'114年1月15日'!$B$9:$N$113,11,FALSE),"")</f>
        <v/>
      </c>
      <c r="F38" s="30" t="str">
        <f>IFERROR(VLOOKUP($B38,'114年1月15日'!$B$9:$N$113,12,FALSE),"")</f>
        <v/>
      </c>
      <c r="G38" s="30" t="str">
        <f t="shared" si="1"/>
        <v/>
      </c>
      <c r="H38" s="30" t="str">
        <f t="array" ref="H38">IFERROR(INDEX('114年1月15日'!$B$9:$M$113,SMALL(IF('114年1月15日'!$D$9:$D$113&gt;200,ROW($1:$104),"X"),ROW('114年1月15日'!C36)),1),"")</f>
        <v/>
      </c>
      <c r="I38" s="30" t="str">
        <f>IFERROR(VLOOKUP($H38,'114年1月15日'!$B$9:$N$113,9,FALSE),"")</f>
        <v/>
      </c>
      <c r="J38" s="30" t="str">
        <f>IFERROR(VLOOKUP($H38,'114年1月15日'!$B$9:$N$113,10,FALSE),"")</f>
        <v/>
      </c>
      <c r="K38" s="30" t="str">
        <f>IFERROR(VLOOKUP($H38,'114年1月15日'!$B$9:$N$113,11,FALSE),"")</f>
        <v/>
      </c>
      <c r="L38" s="30" t="str">
        <f>IFERROR(VLOOKUP($H38,'114年1月15日'!$B$9:$N$113,12,FALSE),"")</f>
        <v/>
      </c>
      <c r="M38" s="30" t="str">
        <f t="shared" si="2"/>
        <v/>
      </c>
      <c r="N38" s="30" t="str">
        <f t="array" ref="N38">IFERROR(INDEX('114年1月15日'!$B$9:$M$113,SMALL(IF('114年1月15日'!$E$9:$E$113&gt;200,ROW($1:$104),"X"),ROW('114年1月15日'!C36)),1),"")</f>
        <v/>
      </c>
      <c r="O38" s="30" t="str">
        <f>IFERROR(VLOOKUP($N38,'114年1月15日'!$B$9:$N$113,9,FALSE),"")</f>
        <v/>
      </c>
      <c r="P38" s="30" t="str">
        <f>IFERROR(VLOOKUP($N38,'114年1月15日'!$B$9:$N$113,10,FALSE),"")</f>
        <v/>
      </c>
      <c r="Q38" s="30" t="str">
        <f>IFERROR(VLOOKUP($N38,'114年1月15日'!$B$9:$N$113,11,FALSE),"")</f>
        <v/>
      </c>
      <c r="R38" s="30" t="str">
        <f>IFERROR(VLOOKUP($N38,'114年1月15日'!$B$9:$N$113,12,FALSE),"")</f>
        <v/>
      </c>
      <c r="S38" s="30" t="str">
        <f t="shared" si="3"/>
        <v/>
      </c>
      <c r="T38" s="30" t="str">
        <f t="array" ref="T38">IFERROR(INDEX('114年1月15日'!$B$9:$N$113,SMALL(IF('114年1月15日'!$F$9:$F$113&lt;&gt;"",ROW($1:$104),"X"),ROW('114年1月15日'!C36)),1),"")</f>
        <v/>
      </c>
      <c r="U38" s="30" t="str">
        <f>IFERROR(VLOOKUP($T38,'114年1月15日'!$B$9:$N$113,9,FALSE),"")</f>
        <v/>
      </c>
      <c r="V38" s="30" t="str">
        <f>IFERROR(VLOOKUP($T38,'114年1月15日'!$B$9:$N$113,10,FALSE),"")</f>
        <v/>
      </c>
      <c r="W38" s="30" t="str">
        <f>IFERROR(VLOOKUP($T38,'114年1月15日'!$B$9:$N$113,11,FALSE),"")</f>
        <v/>
      </c>
      <c r="X38" s="30" t="str">
        <f>IFERROR(VLOOKUP($T38,'114年1月15日'!$B$9:$N$113,12,FALSE),"")</f>
        <v/>
      </c>
    </row>
    <row r="39" spans="1:27" x14ac:dyDescent="0.25">
      <c r="A39" t="str">
        <f t="shared" si="0"/>
        <v/>
      </c>
      <c r="B39" s="30" t="str">
        <f t="array" ref="B39">IFERROR(INDEX('114年1月15日'!$B$9:$M$113,SMALL(IF('114年1月15日'!$C$9:$C$113&gt;200,ROW($1:$104),"X"),ROW('114年1月15日'!C37)),1),"")</f>
        <v/>
      </c>
      <c r="C39" s="30" t="str">
        <f>IFERROR(VLOOKUP($B39,'114年1月15日'!$B$9:$N$113,9,FALSE),"")</f>
        <v/>
      </c>
      <c r="D39" s="30" t="str">
        <f>IFERROR(VLOOKUP($B39,'114年1月15日'!$B$9:$N$113,10,FALSE),"")</f>
        <v/>
      </c>
      <c r="E39" s="30" t="str">
        <f>IFERROR(VLOOKUP($B39,'114年1月15日'!$B$9:$N$113,11,FALSE),"")</f>
        <v/>
      </c>
      <c r="F39" s="30" t="str">
        <f>IFERROR(VLOOKUP($B39,'114年1月15日'!$B$9:$N$113,12,FALSE),"")</f>
        <v/>
      </c>
      <c r="G39" s="30" t="str">
        <f t="shared" si="1"/>
        <v/>
      </c>
      <c r="H39" s="30" t="str">
        <f t="array" ref="H39">IFERROR(INDEX('114年1月15日'!$B$9:$M$113,SMALL(IF('114年1月15日'!$D$9:$D$113&gt;200,ROW($1:$104),"X"),ROW('114年1月15日'!C37)),1),"")</f>
        <v/>
      </c>
      <c r="I39" s="30" t="str">
        <f>IFERROR(VLOOKUP($H39,'114年1月15日'!$B$9:$N$113,9,FALSE),"")</f>
        <v/>
      </c>
      <c r="J39" s="30" t="str">
        <f>IFERROR(VLOOKUP($H39,'114年1月15日'!$B$9:$N$113,10,FALSE),"")</f>
        <v/>
      </c>
      <c r="K39" s="30" t="str">
        <f>IFERROR(VLOOKUP($H39,'114年1月15日'!$B$9:$N$113,11,FALSE),"")</f>
        <v/>
      </c>
      <c r="L39" s="30" t="str">
        <f>IFERROR(VLOOKUP($H39,'114年1月15日'!$B$9:$N$113,12,FALSE),"")</f>
        <v/>
      </c>
      <c r="M39" s="30" t="str">
        <f t="shared" si="2"/>
        <v/>
      </c>
      <c r="N39" s="30" t="str">
        <f t="array" ref="N39">IFERROR(INDEX('114年1月15日'!$B$9:$M$113,SMALL(IF('114年1月15日'!$E$9:$E$113&gt;200,ROW($1:$104),"X"),ROW('114年1月15日'!C37)),1),"")</f>
        <v/>
      </c>
      <c r="O39" s="30" t="str">
        <f>IFERROR(VLOOKUP($N39,'114年1月15日'!$B$9:$N$113,9,FALSE),"")</f>
        <v/>
      </c>
      <c r="P39" s="30" t="str">
        <f>IFERROR(VLOOKUP($N39,'114年1月15日'!$B$9:$N$113,10,FALSE),"")</f>
        <v/>
      </c>
      <c r="Q39" s="30" t="str">
        <f>IFERROR(VLOOKUP($N39,'114年1月15日'!$B$9:$N$113,11,FALSE),"")</f>
        <v/>
      </c>
      <c r="R39" s="30" t="str">
        <f>IFERROR(VLOOKUP($N39,'114年1月15日'!$B$9:$N$113,12,FALSE),"")</f>
        <v/>
      </c>
      <c r="S39" s="30" t="str">
        <f t="shared" si="3"/>
        <v/>
      </c>
      <c r="T39" s="30" t="str">
        <f t="array" ref="T39">IFERROR(INDEX('114年1月15日'!$B$9:$N$113,SMALL(IF('114年1月15日'!$F$9:$F$113&lt;&gt;"",ROW($1:$104),"X"),ROW('114年1月15日'!C37)),1),"")</f>
        <v/>
      </c>
      <c r="U39" s="30" t="str">
        <f>IFERROR(VLOOKUP($T39,'114年1月15日'!$B$9:$N$113,9,FALSE),"")</f>
        <v/>
      </c>
      <c r="V39" s="30" t="str">
        <f>IFERROR(VLOOKUP($T39,'114年1月15日'!$B$9:$N$113,10,FALSE),"")</f>
        <v/>
      </c>
      <c r="W39" s="30" t="str">
        <f>IFERROR(VLOOKUP($T39,'114年1月15日'!$B$9:$N$113,11,FALSE),"")</f>
        <v/>
      </c>
      <c r="X39" s="30" t="str">
        <f>IFERROR(VLOOKUP($T39,'114年1月15日'!$B$9:$N$113,12,FALSE),"")</f>
        <v/>
      </c>
    </row>
    <row r="40" spans="1:27" x14ac:dyDescent="0.25">
      <c r="A40" t="str">
        <f t="shared" si="0"/>
        <v/>
      </c>
      <c r="B40" s="30" t="str">
        <f t="array" ref="B40">IFERROR(INDEX('114年1月15日'!$B$9:$M$113,SMALL(IF('114年1月15日'!$C$9:$C$113&gt;200,ROW($1:$104),"X"),ROW('114年1月15日'!C38)),1),"")</f>
        <v/>
      </c>
      <c r="C40" s="30" t="str">
        <f>IFERROR(VLOOKUP($B40,'114年1月15日'!$B$9:$N$113,9,FALSE),"")</f>
        <v/>
      </c>
      <c r="D40" s="30" t="str">
        <f>IFERROR(VLOOKUP($B40,'114年1月15日'!$B$9:$N$113,10,FALSE),"")</f>
        <v/>
      </c>
      <c r="E40" s="30" t="str">
        <f>IFERROR(VLOOKUP($B40,'114年1月15日'!$B$9:$N$113,11,FALSE),"")</f>
        <v/>
      </c>
      <c r="F40" s="30" t="str">
        <f>IFERROR(VLOOKUP($B40,'114年1月15日'!$B$9:$N$113,12,FALSE),"")</f>
        <v/>
      </c>
      <c r="G40" s="30" t="str">
        <f t="shared" si="1"/>
        <v/>
      </c>
      <c r="H40" s="30" t="str">
        <f t="array" ref="H40">IFERROR(INDEX('114年1月15日'!$B$9:$M$113,SMALL(IF('114年1月15日'!$D$9:$D$113&gt;200,ROW($1:$104),"X"),ROW('114年1月15日'!C38)),1),"")</f>
        <v/>
      </c>
      <c r="I40" s="30" t="str">
        <f>IFERROR(VLOOKUP($H40,'114年1月15日'!$B$9:$N$113,9,FALSE),"")</f>
        <v/>
      </c>
      <c r="J40" s="30" t="str">
        <f>IFERROR(VLOOKUP($H40,'114年1月15日'!$B$9:$N$113,10,FALSE),"")</f>
        <v/>
      </c>
      <c r="K40" s="30" t="str">
        <f>IFERROR(VLOOKUP($H40,'114年1月15日'!$B$9:$N$113,11,FALSE),"")</f>
        <v/>
      </c>
      <c r="L40" s="30" t="str">
        <f>IFERROR(VLOOKUP($H40,'114年1月15日'!$B$9:$N$113,12,FALSE),"")</f>
        <v/>
      </c>
      <c r="M40" s="30" t="str">
        <f t="shared" si="2"/>
        <v/>
      </c>
      <c r="N40" s="30" t="str">
        <f t="array" ref="N40">IFERROR(INDEX('114年1月15日'!$B$9:$M$113,SMALL(IF('114年1月15日'!$E$9:$E$113&gt;200,ROW($1:$104),"X"),ROW('114年1月15日'!C38)),1),"")</f>
        <v/>
      </c>
      <c r="O40" s="30" t="str">
        <f>IFERROR(VLOOKUP($N40,'114年1月15日'!$B$9:$N$113,9,FALSE),"")</f>
        <v/>
      </c>
      <c r="P40" s="30" t="str">
        <f>IFERROR(VLOOKUP($N40,'114年1月15日'!$B$9:$N$113,10,FALSE),"")</f>
        <v/>
      </c>
      <c r="Q40" s="30" t="str">
        <f>IFERROR(VLOOKUP($N40,'114年1月15日'!$B$9:$N$113,11,FALSE),"")</f>
        <v/>
      </c>
      <c r="R40" s="30" t="str">
        <f>IFERROR(VLOOKUP($N40,'114年1月15日'!$B$9:$N$113,12,FALSE),"")</f>
        <v/>
      </c>
      <c r="S40" s="30" t="str">
        <f t="shared" si="3"/>
        <v/>
      </c>
      <c r="T40" s="30" t="str">
        <f t="array" ref="T40">IFERROR(INDEX('114年1月15日'!$B$9:$N$113,SMALL(IF('114年1月15日'!$F$9:$F$113&lt;&gt;"",ROW($1:$104),"X"),ROW('114年1月15日'!C38)),1),"")</f>
        <v/>
      </c>
      <c r="U40" s="30" t="str">
        <f>IFERROR(VLOOKUP($T40,'114年1月15日'!$B$9:$N$113,9,FALSE),"")</f>
        <v/>
      </c>
      <c r="V40" s="30" t="str">
        <f>IFERROR(VLOOKUP($T40,'114年1月15日'!$B$9:$N$113,10,FALSE),"")</f>
        <v/>
      </c>
      <c r="W40" s="30" t="str">
        <f>IFERROR(VLOOKUP($T40,'114年1月15日'!$B$9:$N$113,11,FALSE),"")</f>
        <v/>
      </c>
      <c r="X40" s="30" t="str">
        <f>IFERROR(VLOOKUP($T40,'114年1月15日'!$B$9:$N$113,12,FALSE),"")</f>
        <v/>
      </c>
    </row>
    <row r="41" spans="1:27" x14ac:dyDescent="0.25">
      <c r="A41" t="str">
        <f t="shared" si="0"/>
        <v/>
      </c>
      <c r="B41" s="30" t="str">
        <f t="array" ref="B41">IFERROR(INDEX('114年1月15日'!$B$9:$M$113,SMALL(IF('114年1月15日'!$C$9:$C$113&gt;200,ROW($1:$104),"X"),ROW('114年1月15日'!C39)),1),"")</f>
        <v/>
      </c>
      <c r="C41" s="30" t="str">
        <f>IFERROR(VLOOKUP($B41,'114年1月15日'!$B$9:$N$113,9,FALSE),"")</f>
        <v/>
      </c>
      <c r="D41" s="30" t="str">
        <f>IFERROR(VLOOKUP($B41,'114年1月15日'!$B$9:$N$113,10,FALSE),"")</f>
        <v/>
      </c>
      <c r="E41" s="30" t="str">
        <f>IFERROR(VLOOKUP($B41,'114年1月15日'!$B$9:$N$113,11,FALSE),"")</f>
        <v/>
      </c>
      <c r="F41" s="30" t="str">
        <f>IFERROR(VLOOKUP($B41,'114年1月15日'!$B$9:$N$113,12,FALSE),"")</f>
        <v/>
      </c>
      <c r="G41" s="30" t="str">
        <f t="shared" si="1"/>
        <v/>
      </c>
      <c r="H41" s="30" t="str">
        <f t="array" ref="H41">IFERROR(INDEX('114年1月15日'!$B$9:$M$113,SMALL(IF('114年1月15日'!$D$9:$D$113&gt;200,ROW($1:$104),"X"),ROW('114年1月15日'!C39)),1),"")</f>
        <v/>
      </c>
      <c r="I41" s="30" t="str">
        <f>IFERROR(VLOOKUP($H41,'114年1月15日'!$B$9:$N$113,9,FALSE),"")</f>
        <v/>
      </c>
      <c r="J41" s="30" t="str">
        <f>IFERROR(VLOOKUP($H41,'114年1月15日'!$B$9:$N$113,10,FALSE),"")</f>
        <v/>
      </c>
      <c r="K41" s="30" t="str">
        <f>IFERROR(VLOOKUP($H41,'114年1月15日'!$B$9:$N$113,11,FALSE),"")</f>
        <v/>
      </c>
      <c r="L41" s="30" t="str">
        <f>IFERROR(VLOOKUP($H41,'114年1月15日'!$B$9:$N$113,12,FALSE),"")</f>
        <v/>
      </c>
      <c r="M41" s="30" t="str">
        <f t="shared" si="2"/>
        <v/>
      </c>
      <c r="N41" s="30" t="str">
        <f t="array" ref="N41">IFERROR(INDEX('114年1月15日'!$B$9:$M$113,SMALL(IF('114年1月15日'!$E$9:$E$113&gt;200,ROW($1:$104),"X"),ROW('114年1月15日'!C39)),1),"")</f>
        <v/>
      </c>
      <c r="O41" s="30" t="str">
        <f>IFERROR(VLOOKUP($N41,'114年1月15日'!$B$9:$N$113,9,FALSE),"")</f>
        <v/>
      </c>
      <c r="P41" s="30" t="str">
        <f>IFERROR(VLOOKUP($N41,'114年1月15日'!$B$9:$N$113,10,FALSE),"")</f>
        <v/>
      </c>
      <c r="Q41" s="30" t="str">
        <f>IFERROR(VLOOKUP($N41,'114年1月15日'!$B$9:$N$113,11,FALSE),"")</f>
        <v/>
      </c>
      <c r="R41" s="30" t="str">
        <f>IFERROR(VLOOKUP($N41,'114年1月15日'!$B$9:$N$113,12,FALSE),"")</f>
        <v/>
      </c>
      <c r="S41" s="30" t="str">
        <f t="shared" si="3"/>
        <v/>
      </c>
      <c r="T41" s="30" t="str">
        <f t="array" ref="T41">IFERROR(INDEX('114年1月15日'!$B$9:$N$113,SMALL(IF('114年1月15日'!$F$9:$F$113&lt;&gt;"",ROW($1:$104),"X"),ROW('114年1月15日'!C39)),1),"")</f>
        <v/>
      </c>
      <c r="U41" s="30" t="str">
        <f>IFERROR(VLOOKUP($T41,'114年1月15日'!$B$9:$N$113,9,FALSE),"")</f>
        <v/>
      </c>
      <c r="V41" s="30" t="str">
        <f>IFERROR(VLOOKUP($T41,'114年1月15日'!$B$9:$N$113,10,FALSE),"")</f>
        <v/>
      </c>
      <c r="W41" s="30" t="str">
        <f>IFERROR(VLOOKUP($T41,'114年1月15日'!$B$9:$N$113,11,FALSE),"")</f>
        <v/>
      </c>
      <c r="X41" s="30" t="str">
        <f>IFERROR(VLOOKUP($T41,'114年1月15日'!$B$9:$N$113,12,FALSE),"")</f>
        <v/>
      </c>
    </row>
    <row r="42" spans="1:27" x14ac:dyDescent="0.25">
      <c r="A42" t="str">
        <f t="shared" si="0"/>
        <v/>
      </c>
      <c r="B42" s="30" t="str">
        <f t="array" ref="B42">IFERROR(INDEX('114年1月15日'!$B$9:$M$113,SMALL(IF('114年1月15日'!$C$9:$C$113&gt;200,ROW($1:$104),"X"),ROW('114年1月15日'!C40)),1),"")</f>
        <v/>
      </c>
      <c r="C42" s="30" t="str">
        <f>IFERROR(VLOOKUP($B42,'114年1月15日'!$B$9:$N$113,9,FALSE),"")</f>
        <v/>
      </c>
      <c r="D42" s="30" t="str">
        <f>IFERROR(VLOOKUP($B42,'114年1月15日'!$B$9:$N$113,10,FALSE),"")</f>
        <v/>
      </c>
      <c r="E42" s="30" t="str">
        <f>IFERROR(VLOOKUP($B42,'114年1月15日'!$B$9:$N$113,11,FALSE),"")</f>
        <v/>
      </c>
      <c r="F42" s="30" t="str">
        <f>IFERROR(VLOOKUP($B42,'114年1月15日'!$B$9:$N$113,12,FALSE),"")</f>
        <v/>
      </c>
      <c r="G42" s="30" t="str">
        <f t="shared" si="1"/>
        <v/>
      </c>
      <c r="H42" s="30" t="str">
        <f t="array" ref="H42">IFERROR(INDEX('114年1月15日'!$B$9:$M$113,SMALL(IF('114年1月15日'!$D$9:$D$113&gt;200,ROW($1:$104),"X"),ROW('114年1月15日'!C40)),1),"")</f>
        <v/>
      </c>
      <c r="I42" s="30" t="str">
        <f>IFERROR(VLOOKUP($H42,'114年1月15日'!$B$9:$N$113,9,FALSE),"")</f>
        <v/>
      </c>
      <c r="J42" s="30" t="str">
        <f>IFERROR(VLOOKUP($H42,'114年1月15日'!$B$9:$N$113,10,FALSE),"")</f>
        <v/>
      </c>
      <c r="K42" s="30" t="str">
        <f>IFERROR(VLOOKUP($H42,'114年1月15日'!$B$9:$N$113,11,FALSE),"")</f>
        <v/>
      </c>
      <c r="L42" s="30" t="str">
        <f>IFERROR(VLOOKUP($H42,'114年1月15日'!$B$9:$N$113,12,FALSE),"")</f>
        <v/>
      </c>
      <c r="M42" s="30" t="str">
        <f t="shared" si="2"/>
        <v/>
      </c>
      <c r="N42" s="30" t="str">
        <f t="array" ref="N42">IFERROR(INDEX('114年1月15日'!$B$9:$M$113,SMALL(IF('114年1月15日'!$E$9:$E$113&gt;200,ROW($1:$104),"X"),ROW('114年1月15日'!C40)),1),"")</f>
        <v/>
      </c>
      <c r="O42" s="30" t="str">
        <f>IFERROR(VLOOKUP($N42,'114年1月15日'!$B$9:$N$113,9,FALSE),"")</f>
        <v/>
      </c>
      <c r="P42" s="30" t="str">
        <f>IFERROR(VLOOKUP($N42,'114年1月15日'!$B$9:$N$113,10,FALSE),"")</f>
        <v/>
      </c>
      <c r="Q42" s="30" t="str">
        <f>IFERROR(VLOOKUP($N42,'114年1月15日'!$B$9:$N$113,11,FALSE),"")</f>
        <v/>
      </c>
      <c r="R42" s="30" t="str">
        <f>IFERROR(VLOOKUP($N42,'114年1月15日'!$B$9:$N$113,12,FALSE),"")</f>
        <v/>
      </c>
      <c r="S42" s="30" t="str">
        <f t="shared" si="3"/>
        <v/>
      </c>
      <c r="T42" s="30" t="str">
        <f t="array" ref="T42">IFERROR(INDEX('114年1月15日'!$B$9:$N$113,SMALL(IF('114年1月15日'!$F$9:$F$113&lt;&gt;"",ROW($1:$104),"X"),ROW('114年1月15日'!C40)),1),"")</f>
        <v/>
      </c>
      <c r="U42" s="30" t="str">
        <f>IFERROR(VLOOKUP($T42,'114年1月15日'!$B$9:$N$113,9,FALSE),"")</f>
        <v/>
      </c>
      <c r="V42" s="30" t="str">
        <f>IFERROR(VLOOKUP($T42,'114年1月15日'!$B$9:$N$113,10,FALSE),"")</f>
        <v/>
      </c>
      <c r="W42" s="30" t="str">
        <f>IFERROR(VLOOKUP($T42,'114年1月15日'!$B$9:$N$113,11,FALSE),"")</f>
        <v/>
      </c>
      <c r="X42" s="30" t="str">
        <f>IFERROR(VLOOKUP($T42,'114年1月15日'!$B$9:$N$113,12,FALSE),"")</f>
        <v/>
      </c>
    </row>
    <row r="43" spans="1:27" x14ac:dyDescent="0.25">
      <c r="A43" t="str">
        <f t="shared" si="0"/>
        <v/>
      </c>
      <c r="B43" s="30" t="str">
        <f t="array" ref="B43">IFERROR(INDEX('114年1月15日'!$B$9:$M$113,SMALL(IF('114年1月15日'!$C$9:$C$113&gt;200,ROW($1:$104),"X"),ROW('114年1月15日'!C41)),1),"")</f>
        <v/>
      </c>
      <c r="C43" s="30" t="str">
        <f>IFERROR(VLOOKUP($B43,'114年1月15日'!$B$9:$N$113,9,FALSE),"")</f>
        <v/>
      </c>
      <c r="D43" s="30" t="str">
        <f>IFERROR(VLOOKUP($B43,'114年1月15日'!$B$9:$N$113,10,FALSE),"")</f>
        <v/>
      </c>
      <c r="E43" s="30" t="str">
        <f>IFERROR(VLOOKUP($B43,'114年1月15日'!$B$9:$N$113,11,FALSE),"")</f>
        <v/>
      </c>
      <c r="F43" s="30" t="str">
        <f>IFERROR(VLOOKUP($B43,'114年1月15日'!$B$9:$N$113,12,FALSE),"")</f>
        <v/>
      </c>
      <c r="G43" s="30" t="str">
        <f t="shared" si="1"/>
        <v/>
      </c>
      <c r="H43" s="30" t="str">
        <f t="array" ref="H43">IFERROR(INDEX('114年1月15日'!$B$9:$M$113,SMALL(IF('114年1月15日'!$D$9:$D$113&gt;200,ROW($1:$104),"X"),ROW('114年1月15日'!C41)),1),"")</f>
        <v/>
      </c>
      <c r="I43" s="30" t="str">
        <f>IFERROR(VLOOKUP($H43,'114年1月15日'!$B$9:$N$113,9,FALSE),"")</f>
        <v/>
      </c>
      <c r="J43" s="30" t="str">
        <f>IFERROR(VLOOKUP($H43,'114年1月15日'!$B$9:$N$113,10,FALSE),"")</f>
        <v/>
      </c>
      <c r="K43" s="30" t="str">
        <f>IFERROR(VLOOKUP($H43,'114年1月15日'!$B$9:$N$113,11,FALSE),"")</f>
        <v/>
      </c>
      <c r="L43" s="30" t="str">
        <f>IFERROR(VLOOKUP($H43,'114年1月15日'!$B$9:$N$113,12,FALSE),"")</f>
        <v/>
      </c>
      <c r="M43" s="30" t="str">
        <f t="shared" si="2"/>
        <v/>
      </c>
      <c r="N43" s="30" t="str">
        <f t="array" ref="N43">IFERROR(INDEX('114年1月15日'!$B$9:$M$113,SMALL(IF('114年1月15日'!$E$9:$E$113&gt;200,ROW($1:$104),"X"),ROW('114年1月15日'!C41)),1),"")</f>
        <v/>
      </c>
      <c r="O43" s="30" t="str">
        <f>IFERROR(VLOOKUP($N43,'114年1月15日'!$B$9:$N$113,9,FALSE),"")</f>
        <v/>
      </c>
      <c r="P43" s="30" t="str">
        <f>IFERROR(VLOOKUP($N43,'114年1月15日'!$B$9:$N$113,10,FALSE),"")</f>
        <v/>
      </c>
      <c r="Q43" s="30" t="str">
        <f>IFERROR(VLOOKUP($N43,'114年1月15日'!$B$9:$N$113,11,FALSE),"")</f>
        <v/>
      </c>
      <c r="R43" s="30" t="str">
        <f>IFERROR(VLOOKUP($N43,'114年1月15日'!$B$9:$N$113,12,FALSE),"")</f>
        <v/>
      </c>
      <c r="S43" s="30" t="str">
        <f t="shared" si="3"/>
        <v/>
      </c>
      <c r="T43" s="30" t="str">
        <f t="array" ref="T43">IFERROR(INDEX('114年1月15日'!$B$9:$N$113,SMALL(IF('114年1月15日'!$F$9:$F$113&lt;&gt;"",ROW($1:$104),"X"),ROW('114年1月15日'!C41)),1),"")</f>
        <v/>
      </c>
      <c r="U43" s="30" t="str">
        <f>IFERROR(VLOOKUP($T43,'114年1月15日'!$B$9:$N$113,9,FALSE),"")</f>
        <v/>
      </c>
      <c r="V43" s="30" t="str">
        <f>IFERROR(VLOOKUP($T43,'114年1月15日'!$B$9:$N$113,10,FALSE),"")</f>
        <v/>
      </c>
      <c r="W43" s="30" t="str">
        <f>IFERROR(VLOOKUP($T43,'114年1月15日'!$B$9:$N$113,11,FALSE),"")</f>
        <v/>
      </c>
      <c r="X43" s="30" t="str">
        <f>IFERROR(VLOOKUP($T43,'114年1月15日'!$B$9:$N$113,12,FALSE),"")</f>
        <v/>
      </c>
    </row>
    <row r="44" spans="1:27" x14ac:dyDescent="0.25">
      <c r="A44" t="str">
        <f t="shared" si="0"/>
        <v/>
      </c>
      <c r="B44" s="30" t="str">
        <f t="array" ref="B44">IFERROR(INDEX('114年1月15日'!$B$9:$M$113,SMALL(IF('114年1月15日'!$C$9:$C$113&gt;200,ROW($1:$104),"X"),ROW('114年1月15日'!C42)),1),"")</f>
        <v/>
      </c>
      <c r="C44" s="30" t="str">
        <f>IFERROR(VLOOKUP($B44,'114年1月15日'!$B$9:$N$113,9,FALSE),"")</f>
        <v/>
      </c>
      <c r="D44" s="30" t="str">
        <f>IFERROR(VLOOKUP($B44,'114年1月15日'!$B$9:$N$113,10,FALSE),"")</f>
        <v/>
      </c>
      <c r="E44" s="30" t="str">
        <f>IFERROR(VLOOKUP($B44,'114年1月15日'!$B$9:$N$113,11,FALSE),"")</f>
        <v/>
      </c>
      <c r="F44" s="30" t="str">
        <f>IFERROR(VLOOKUP($B44,'114年1月15日'!$B$9:$N$113,12,FALSE),"")</f>
        <v/>
      </c>
      <c r="G44" s="30" t="str">
        <f t="shared" si="1"/>
        <v/>
      </c>
      <c r="H44" s="30" t="str">
        <f t="array" ref="H44">IFERROR(INDEX('114年1月15日'!$B$9:$M$113,SMALL(IF('114年1月15日'!$D$9:$D$113&gt;200,ROW($1:$104),"X"),ROW('114年1月15日'!C42)),1),"")</f>
        <v/>
      </c>
      <c r="I44" s="30" t="str">
        <f>IFERROR(VLOOKUP($H44,'114年1月15日'!$B$9:$N$113,9,FALSE),"")</f>
        <v/>
      </c>
      <c r="J44" s="30" t="str">
        <f>IFERROR(VLOOKUP($H44,'114年1月15日'!$B$9:$N$113,10,FALSE),"")</f>
        <v/>
      </c>
      <c r="K44" s="30" t="str">
        <f>IFERROR(VLOOKUP($H44,'114年1月15日'!$B$9:$N$113,11,FALSE),"")</f>
        <v/>
      </c>
      <c r="L44" s="30" t="str">
        <f>IFERROR(VLOOKUP($H44,'114年1月15日'!$B$9:$N$113,12,FALSE),"")</f>
        <v/>
      </c>
      <c r="M44" s="30" t="str">
        <f t="shared" si="2"/>
        <v/>
      </c>
      <c r="N44" s="30" t="str">
        <f t="array" ref="N44">IFERROR(INDEX('114年1月15日'!$B$9:$M$113,SMALL(IF('114年1月15日'!$E$9:$E$113&gt;200,ROW($1:$104),"X"),ROW('114年1月15日'!C42)),1),"")</f>
        <v/>
      </c>
      <c r="O44" s="30" t="str">
        <f>IFERROR(VLOOKUP($N44,'114年1月15日'!$B$9:$N$113,9,FALSE),"")</f>
        <v/>
      </c>
      <c r="P44" s="30" t="str">
        <f>IFERROR(VLOOKUP($N44,'114年1月15日'!$B$9:$N$113,10,FALSE),"")</f>
        <v/>
      </c>
      <c r="Q44" s="30" t="str">
        <f>IFERROR(VLOOKUP($N44,'114年1月15日'!$B$9:$N$113,11,FALSE),"")</f>
        <v/>
      </c>
      <c r="R44" s="30" t="str">
        <f>IFERROR(VLOOKUP($N44,'114年1月15日'!$B$9:$N$113,12,FALSE),"")</f>
        <v/>
      </c>
      <c r="S44" s="30" t="str">
        <f t="shared" si="3"/>
        <v/>
      </c>
      <c r="T44" s="30" t="str">
        <f t="array" ref="T44">IFERROR(INDEX('114年1月15日'!$B$9:$N$113,SMALL(IF('114年1月15日'!$F$9:$F$113&lt;&gt;"",ROW($1:$104),"X"),ROW('114年1月15日'!C42)),1),"")</f>
        <v/>
      </c>
      <c r="U44" s="30" t="str">
        <f>IFERROR(VLOOKUP($T44,'114年1月15日'!$B$9:$N$113,9,FALSE),"")</f>
        <v/>
      </c>
      <c r="V44" s="30" t="str">
        <f>IFERROR(VLOOKUP($T44,'114年1月15日'!$B$9:$N$113,10,FALSE),"")</f>
        <v/>
      </c>
      <c r="W44" s="30" t="str">
        <f>IFERROR(VLOOKUP($T44,'114年1月15日'!$B$9:$N$113,11,FALSE),"")</f>
        <v/>
      </c>
      <c r="X44" s="30" t="str">
        <f>IFERROR(VLOOKUP($T44,'114年1月15日'!$B$9:$N$113,12,FALSE),"")</f>
        <v/>
      </c>
    </row>
    <row r="45" spans="1:27" x14ac:dyDescent="0.25">
      <c r="A45" t="str">
        <f t="shared" si="0"/>
        <v/>
      </c>
      <c r="B45" s="30" t="str">
        <f t="array" ref="B45">IFERROR(INDEX('114年1月15日'!$B$9:$M$113,SMALL(IF('114年1月15日'!$C$9:$C$113&gt;200,ROW($1:$104),"X"),ROW('114年1月15日'!C43)),1),"")</f>
        <v/>
      </c>
      <c r="C45" s="30" t="str">
        <f>IFERROR(VLOOKUP($B45,'114年1月15日'!$B$9:$N$113,9,FALSE),"")</f>
        <v/>
      </c>
      <c r="D45" s="30" t="str">
        <f>IFERROR(VLOOKUP($B45,'114年1月15日'!$B$9:$N$113,10,FALSE),"")</f>
        <v/>
      </c>
      <c r="E45" s="30" t="str">
        <f>IFERROR(VLOOKUP($B45,'114年1月15日'!$B$9:$N$113,11,FALSE),"")</f>
        <v/>
      </c>
      <c r="F45" s="30" t="str">
        <f>IFERROR(VLOOKUP($B45,'114年1月15日'!$B$9:$N$113,12,FALSE),"")</f>
        <v/>
      </c>
      <c r="G45" s="30" t="str">
        <f t="shared" si="1"/>
        <v/>
      </c>
      <c r="H45" s="30" t="str">
        <f t="array" ref="H45">IFERROR(INDEX('114年1月15日'!$B$9:$M$113,SMALL(IF('114年1月15日'!$D$9:$D$113&gt;200,ROW($1:$104),"X"),ROW('114年1月15日'!C43)),1),"")</f>
        <v/>
      </c>
      <c r="I45" s="30" t="str">
        <f>IFERROR(VLOOKUP($H45,'114年1月15日'!$B$9:$N$113,9,FALSE),"")</f>
        <v/>
      </c>
      <c r="J45" s="30" t="str">
        <f>IFERROR(VLOOKUP($H45,'114年1月15日'!$B$9:$N$113,10,FALSE),"")</f>
        <v/>
      </c>
      <c r="K45" s="30" t="str">
        <f>IFERROR(VLOOKUP($H45,'114年1月15日'!$B$9:$N$113,11,FALSE),"")</f>
        <v/>
      </c>
      <c r="L45" s="30" t="str">
        <f>IFERROR(VLOOKUP($H45,'114年1月15日'!$B$9:$N$113,12,FALSE),"")</f>
        <v/>
      </c>
      <c r="M45" s="30" t="str">
        <f t="shared" si="2"/>
        <v/>
      </c>
      <c r="N45" s="30" t="str">
        <f t="array" ref="N45">IFERROR(INDEX('114年1月15日'!$B$9:$M$113,SMALL(IF('114年1月15日'!$E$9:$E$113&gt;200,ROW($1:$104),"X"),ROW('114年1月15日'!C43)),1),"")</f>
        <v/>
      </c>
      <c r="O45" s="30" t="str">
        <f>IFERROR(VLOOKUP($N45,'114年1月15日'!$B$9:$N$113,9,FALSE),"")</f>
        <v/>
      </c>
      <c r="P45" s="30" t="str">
        <f>IFERROR(VLOOKUP($N45,'114年1月15日'!$B$9:$N$113,10,FALSE),"")</f>
        <v/>
      </c>
      <c r="Q45" s="30" t="str">
        <f>IFERROR(VLOOKUP($N45,'114年1月15日'!$B$9:$N$113,11,FALSE),"")</f>
        <v/>
      </c>
      <c r="R45" s="30" t="str">
        <f>IFERROR(VLOOKUP($N45,'114年1月15日'!$B$9:$N$113,12,FALSE),"")</f>
        <v/>
      </c>
      <c r="S45" s="30" t="str">
        <f t="shared" si="3"/>
        <v/>
      </c>
      <c r="T45" s="30" t="str">
        <f t="array" ref="T45">IFERROR(INDEX('114年1月15日'!$B$9:$N$113,SMALL(IF('114年1月15日'!$F$9:$F$114&gt;200,ROW($1:$104),"X"),ROW('114年1月15日'!C43)),1),"")</f>
        <v/>
      </c>
      <c r="U45" s="30" t="str">
        <f>IFERROR(VLOOKUP($T45,'114年1月15日'!$B$9:$N$113,9,FALSE),"")</f>
        <v/>
      </c>
      <c r="V45" s="30" t="str">
        <f>IFERROR(VLOOKUP($T45,'114年1月15日'!$B$9:$N$113,10,FALSE),"")</f>
        <v/>
      </c>
      <c r="W45" s="30" t="str">
        <f>IFERROR(VLOOKUP($T45,'114年1月15日'!$B$9:$N$113,11,FALSE),"")</f>
        <v/>
      </c>
      <c r="X45" s="30" t="str">
        <f>IFERROR(VLOOKUP($T45,'114年1月15日'!$B$9:$N$113,12,FALSE),"")</f>
        <v/>
      </c>
    </row>
    <row r="46" spans="1:27" x14ac:dyDescent="0.25">
      <c r="A46" t="str">
        <f t="shared" si="0"/>
        <v/>
      </c>
      <c r="B46" s="30" t="str">
        <f t="array" ref="B46">IFERROR(INDEX('114年1月15日'!$B$9:$M$113,SMALL(IF('114年1月15日'!$C$9:$C$113&gt;200,ROW($1:$104),"X"),ROW('114年1月15日'!C44)),1),"")</f>
        <v/>
      </c>
      <c r="C46" s="30" t="str">
        <f>IFERROR(VLOOKUP($B46,'114年1月15日'!$B$9:$N$113,9,FALSE),"")</f>
        <v/>
      </c>
      <c r="D46" s="30" t="str">
        <f>IFERROR(VLOOKUP($B46,'114年1月15日'!$B$9:$N$113,10,FALSE),"")</f>
        <v/>
      </c>
      <c r="E46" s="30" t="str">
        <f>IFERROR(VLOOKUP($B46,'114年1月15日'!$B$9:$N$113,11,FALSE),"")</f>
        <v/>
      </c>
      <c r="F46" s="30" t="str">
        <f>IFERROR(VLOOKUP($B46,'114年1月15日'!$B$9:$N$113,12,FALSE),"")</f>
        <v/>
      </c>
      <c r="G46" s="30" t="str">
        <f t="shared" si="1"/>
        <v/>
      </c>
      <c r="H46" s="30" t="str">
        <f t="array" ref="H46">IFERROR(INDEX('114年1月15日'!$B$9:$M$113,SMALL(IF('114年1月15日'!$D$9:$D$113&gt;200,ROW($1:$104),"X"),ROW('114年1月15日'!C44)),1),"")</f>
        <v/>
      </c>
      <c r="I46" s="30" t="str">
        <f>IFERROR(VLOOKUP($H46,'114年1月15日'!$B$9:$N$113,9,FALSE),"")</f>
        <v/>
      </c>
      <c r="J46" s="30" t="str">
        <f>IFERROR(VLOOKUP($H46,'114年1月15日'!$B$9:$N$113,10,FALSE),"")</f>
        <v/>
      </c>
      <c r="K46" s="30" t="str">
        <f>IFERROR(VLOOKUP($H46,'114年1月15日'!$B$9:$N$113,11,FALSE),"")</f>
        <v/>
      </c>
      <c r="L46" s="30" t="str">
        <f>IFERROR(VLOOKUP($H46,'114年1月15日'!$B$9:$N$113,12,FALSE),"")</f>
        <v/>
      </c>
      <c r="M46" s="30" t="str">
        <f t="shared" si="2"/>
        <v/>
      </c>
      <c r="N46" s="30" t="str">
        <f t="array" ref="N46">IFERROR(INDEX('114年1月15日'!$B$9:$M$113,SMALL(IF('114年1月15日'!$E$9:$E$113&gt;200,ROW($1:$104),"X"),ROW('114年1月15日'!C44)),1),"")</f>
        <v/>
      </c>
      <c r="O46" s="30" t="str">
        <f>IFERROR(VLOOKUP($N46,'114年1月15日'!$B$9:$N$113,9,FALSE),"")</f>
        <v/>
      </c>
      <c r="P46" s="30" t="str">
        <f>IFERROR(VLOOKUP($N46,'114年1月15日'!$B$9:$N$113,10,FALSE),"")</f>
        <v/>
      </c>
      <c r="Q46" s="30" t="str">
        <f>IFERROR(VLOOKUP($N46,'114年1月15日'!$B$9:$N$113,11,FALSE),"")</f>
        <v/>
      </c>
      <c r="R46" s="30" t="str">
        <f>IFERROR(VLOOKUP($N46,'114年1月15日'!$B$9:$N$113,12,FALSE),"")</f>
        <v/>
      </c>
      <c r="S46" s="30" t="str">
        <f t="shared" si="3"/>
        <v/>
      </c>
      <c r="T46" s="30" t="str">
        <f t="array" ref="T46">IFERROR(INDEX('114年1月15日'!$B$9:$N$113,SMALL(IF('114年1月15日'!$F$9:$F$114&gt;200,ROW($1:$104),"X"),ROW('114年1月15日'!C44)),1),"")</f>
        <v/>
      </c>
      <c r="U46" s="30" t="str">
        <f>IFERROR(VLOOKUP($T46,'114年1月15日'!$B$9:$N$113,9,FALSE),"")</f>
        <v/>
      </c>
      <c r="V46" s="30" t="str">
        <f>IFERROR(VLOOKUP($T46,'114年1月15日'!$B$9:$N$113,10,FALSE),"")</f>
        <v/>
      </c>
      <c r="W46" s="30" t="str">
        <f>IFERROR(VLOOKUP($T46,'114年1月15日'!$B$9:$N$113,11,FALSE),"")</f>
        <v/>
      </c>
      <c r="X46" s="30" t="str">
        <f>IFERROR(VLOOKUP($T46,'114年1月15日'!$B$9:$N$113,12,FALSE),"")</f>
        <v/>
      </c>
    </row>
    <row r="47" spans="1:27" x14ac:dyDescent="0.25">
      <c r="A47" t="str">
        <f t="shared" si="0"/>
        <v/>
      </c>
      <c r="B47" s="30" t="str">
        <f t="array" ref="B47">IFERROR(INDEX('114年1月15日'!$B$9:$M$113,SMALL(IF('114年1月15日'!$C$9:$C$113&gt;200,ROW($1:$104),"X"),ROW('114年1月15日'!C45)),1),"")</f>
        <v/>
      </c>
      <c r="C47" s="30" t="str">
        <f>IFERROR(VLOOKUP($B47,'114年1月15日'!$B$9:$N$113,9,FALSE),"")</f>
        <v/>
      </c>
      <c r="D47" s="30" t="str">
        <f>IFERROR(VLOOKUP($B47,'114年1月15日'!$B$9:$N$113,10,FALSE),"")</f>
        <v/>
      </c>
      <c r="E47" s="30" t="str">
        <f>IFERROR(VLOOKUP($B47,'114年1月15日'!$B$9:$N$113,11,FALSE),"")</f>
        <v/>
      </c>
      <c r="F47" s="30" t="str">
        <f>IFERROR(VLOOKUP($B47,'114年1月15日'!$B$9:$N$113,12,FALSE),"")</f>
        <v/>
      </c>
      <c r="G47" s="30" t="str">
        <f t="shared" si="1"/>
        <v/>
      </c>
      <c r="H47" s="30" t="str">
        <f t="array" ref="H47">IFERROR(INDEX('114年1月15日'!$B$9:$M$113,SMALL(IF('114年1月15日'!$D$9:$D$113&gt;200,ROW($1:$104),"X"),ROW('114年1月15日'!C45)),1),"")</f>
        <v/>
      </c>
      <c r="I47" s="30" t="str">
        <f>IFERROR(VLOOKUP($H47,'114年1月15日'!$B$9:$N$113,9,FALSE),"")</f>
        <v/>
      </c>
      <c r="J47" s="30" t="str">
        <f>IFERROR(VLOOKUP($H47,'114年1月15日'!$B$9:$N$113,10,FALSE),"")</f>
        <v/>
      </c>
      <c r="K47" s="30" t="str">
        <f>IFERROR(VLOOKUP($H47,'114年1月15日'!$B$9:$N$113,11,FALSE),"")</f>
        <v/>
      </c>
      <c r="L47" s="30" t="str">
        <f>IFERROR(VLOOKUP($H47,'114年1月15日'!$B$9:$N$113,12,FALSE),"")</f>
        <v/>
      </c>
      <c r="M47" s="30" t="str">
        <f t="shared" si="2"/>
        <v/>
      </c>
      <c r="N47" s="30" t="str">
        <f t="array" ref="N47">IFERROR(INDEX('114年1月15日'!$B$9:$M$113,SMALL(IF('114年1月15日'!$E$9:$E$113&gt;200,ROW($1:$104),"X"),ROW('114年1月15日'!C45)),1),"")</f>
        <v/>
      </c>
      <c r="O47" s="30" t="str">
        <f>IFERROR(VLOOKUP($N47,'114年1月15日'!$B$9:$N$113,9,FALSE),"")</f>
        <v/>
      </c>
      <c r="P47" s="30" t="str">
        <f>IFERROR(VLOOKUP($N47,'114年1月15日'!$B$9:$N$113,10,FALSE),"")</f>
        <v/>
      </c>
      <c r="Q47" s="30" t="str">
        <f>IFERROR(VLOOKUP($N47,'114年1月15日'!$B$9:$N$113,11,FALSE),"")</f>
        <v/>
      </c>
      <c r="R47" s="30" t="str">
        <f>IFERROR(VLOOKUP($N47,'114年1月15日'!$B$9:$N$113,12,FALSE),"")</f>
        <v/>
      </c>
      <c r="S47" s="30" t="str">
        <f t="shared" ref="S47:S68" si="4">IF($T47&lt;&gt;"",$S46+1,"")</f>
        <v/>
      </c>
      <c r="T47" s="30" t="str">
        <f t="array" ref="T47">IFERROR(INDEX('114年1月15日'!$B$9:$N$113,SMALL(IF('114年1月15日'!$F$9:$F$114&gt;200,ROW($1:$104),"X"),ROW('114年1月15日'!C45)),1),"")</f>
        <v/>
      </c>
      <c r="U47" s="30" t="str">
        <f>IFERROR(VLOOKUP($T47,'114年1月15日'!$B$9:$N$113,9,FALSE),"")</f>
        <v/>
      </c>
      <c r="V47" s="30" t="str">
        <f>IFERROR(VLOOKUP($T47,'114年1月15日'!$B$9:$N$113,10,FALSE),"")</f>
        <v/>
      </c>
      <c r="W47" s="30" t="str">
        <f>IFERROR(VLOOKUP($T47,'114年1月15日'!$B$9:$N$113,11,FALSE),"")</f>
        <v/>
      </c>
      <c r="X47" s="30" t="str">
        <f>IFERROR(VLOOKUP($T47,'114年1月15日'!$B$9:$N$113,12,FALSE),"")</f>
        <v/>
      </c>
    </row>
    <row r="48" spans="1:27" x14ac:dyDescent="0.25">
      <c r="A48" t="str">
        <f t="shared" si="0"/>
        <v/>
      </c>
      <c r="B48" s="30" t="str">
        <f t="array" ref="B48">IFERROR(INDEX('114年1月15日'!$B$9:$M$113,SMALL(IF('114年1月15日'!$C$9:$C$113&gt;200,ROW($1:$104),"X"),ROW('114年1月15日'!C46)),1),"")</f>
        <v/>
      </c>
      <c r="C48" s="30" t="str">
        <f>IFERROR(VLOOKUP($B48,'114年1月15日'!$B$9:$N$113,9,FALSE),"")</f>
        <v/>
      </c>
      <c r="D48" s="30" t="str">
        <f>IFERROR(VLOOKUP($B48,'114年1月15日'!$B$9:$N$113,10,FALSE),"")</f>
        <v/>
      </c>
      <c r="E48" s="30" t="str">
        <f>IFERROR(VLOOKUP($B48,'114年1月15日'!$B$9:$N$113,11,FALSE),"")</f>
        <v/>
      </c>
      <c r="F48" s="30" t="str">
        <f>IFERROR(VLOOKUP($B48,'114年1月15日'!$B$9:$N$113,12,FALSE),"")</f>
        <v/>
      </c>
      <c r="G48" s="30" t="str">
        <f t="shared" si="1"/>
        <v/>
      </c>
      <c r="H48" s="30" t="str">
        <f t="array" ref="H48">IFERROR(INDEX('114年1月15日'!$B$9:$M$113,SMALL(IF('114年1月15日'!$D$9:$D$113&gt;200,ROW($1:$104),"X"),ROW('114年1月15日'!C46)),1),"")</f>
        <v/>
      </c>
      <c r="I48" s="30" t="str">
        <f>IFERROR(VLOOKUP($H48,'114年1月15日'!$B$9:$N$113,9,FALSE),"")</f>
        <v/>
      </c>
      <c r="J48" s="30" t="str">
        <f>IFERROR(VLOOKUP($H48,'114年1月15日'!$B$9:$N$113,10,FALSE),"")</f>
        <v/>
      </c>
      <c r="K48" s="30" t="str">
        <f>IFERROR(VLOOKUP($H48,'114年1月15日'!$B$9:$N$113,11,FALSE),"")</f>
        <v/>
      </c>
      <c r="L48" s="30" t="str">
        <f>IFERROR(VLOOKUP($H48,'114年1月15日'!$B$9:$N$113,12,FALSE),"")</f>
        <v/>
      </c>
      <c r="M48" s="30" t="str">
        <f t="shared" si="2"/>
        <v/>
      </c>
      <c r="N48" s="30" t="str">
        <f t="array" ref="N48">IFERROR(INDEX('114年1月15日'!$B$9:$M$113,SMALL(IF('114年1月15日'!$E$9:$E$113&gt;200,ROW($1:$104),"X"),ROW('114年1月15日'!C46)),1),"")</f>
        <v/>
      </c>
      <c r="O48" s="30" t="str">
        <f>IFERROR(VLOOKUP($N48,'114年1月15日'!$B$9:$N$113,9,FALSE),"")</f>
        <v/>
      </c>
      <c r="P48" s="30" t="str">
        <f>IFERROR(VLOOKUP($N48,'114年1月15日'!$B$9:$N$113,10,FALSE),"")</f>
        <v/>
      </c>
      <c r="Q48" s="30" t="str">
        <f>IFERROR(VLOOKUP($N48,'114年1月15日'!$B$9:$N$113,11,FALSE),"")</f>
        <v/>
      </c>
      <c r="R48" s="30" t="str">
        <f>IFERROR(VLOOKUP($N48,'114年1月15日'!$B$9:$N$113,12,FALSE),"")</f>
        <v/>
      </c>
      <c r="S48" s="30" t="str">
        <f t="shared" si="4"/>
        <v/>
      </c>
      <c r="T48" s="30" t="str">
        <f t="array" ref="T48">IFERROR(INDEX('114年1月15日'!$B$9:$N$113,SMALL(IF('114年1月15日'!$F$9:$F$114&gt;200,ROW($1:$104),"X"),ROW('114年1月15日'!C46)),1),"")</f>
        <v/>
      </c>
      <c r="U48" s="30" t="str">
        <f>IFERROR(VLOOKUP($T48,'114年1月15日'!$B$9:$N$113,9,FALSE),"")</f>
        <v/>
      </c>
      <c r="V48" s="30" t="str">
        <f>IFERROR(VLOOKUP($T48,'114年1月15日'!$B$9:$N$113,10,FALSE),"")</f>
        <v/>
      </c>
      <c r="W48" s="30" t="str">
        <f>IFERROR(VLOOKUP($T48,'114年1月15日'!$B$9:$N$113,11,FALSE),"")</f>
        <v/>
      </c>
      <c r="X48" s="30" t="str">
        <f>IFERROR(VLOOKUP($T48,'114年1月15日'!$B$9:$N$113,12,FALSE),"")</f>
        <v/>
      </c>
    </row>
    <row r="49" spans="1:24" x14ac:dyDescent="0.25">
      <c r="A49" t="str">
        <f t="shared" si="0"/>
        <v/>
      </c>
      <c r="B49" s="30" t="str">
        <f t="array" ref="B49">IFERROR(INDEX('114年1月15日'!$B$9:$M$113,SMALL(IF('114年1月15日'!$C$9:$C$113&gt;200,ROW($1:$104),"X"),ROW('114年1月15日'!C47)),1),"")</f>
        <v/>
      </c>
      <c r="C49" s="30" t="str">
        <f>IFERROR(VLOOKUP($B49,'114年1月15日'!$B$9:$N$113,9,FALSE),"")</f>
        <v/>
      </c>
      <c r="D49" s="30" t="str">
        <f>IFERROR(VLOOKUP($B49,'114年1月15日'!$B$9:$N$113,10,FALSE),"")</f>
        <v/>
      </c>
      <c r="E49" s="30" t="str">
        <f>IFERROR(VLOOKUP($B49,'114年1月15日'!$B$9:$N$113,11,FALSE),"")</f>
        <v/>
      </c>
      <c r="F49" s="30" t="str">
        <f>IFERROR(VLOOKUP($B49,'114年1月15日'!$B$9:$N$113,12,FALSE),"")</f>
        <v/>
      </c>
      <c r="G49" s="30" t="str">
        <f t="shared" si="1"/>
        <v/>
      </c>
      <c r="H49" s="30" t="str">
        <f t="array" ref="H49">IFERROR(INDEX('114年1月15日'!$B$9:$M$113,SMALL(IF('114年1月15日'!$D$9:$D$113&gt;200,ROW($1:$104),"X"),ROW('114年1月15日'!C47)),1),"")</f>
        <v/>
      </c>
      <c r="I49" s="30" t="str">
        <f>IFERROR(VLOOKUP($H49,'114年1月15日'!$B$9:$N$113,9,FALSE),"")</f>
        <v/>
      </c>
      <c r="J49" s="30" t="str">
        <f>IFERROR(VLOOKUP($H49,'114年1月15日'!$B$9:$N$113,10,FALSE),"")</f>
        <v/>
      </c>
      <c r="K49" s="30" t="str">
        <f>IFERROR(VLOOKUP($H49,'114年1月15日'!$B$9:$N$113,11,FALSE),"")</f>
        <v/>
      </c>
      <c r="L49" s="30" t="str">
        <f>IFERROR(VLOOKUP($H49,'114年1月15日'!$B$9:$N$113,12,FALSE),"")</f>
        <v/>
      </c>
      <c r="M49" s="30" t="str">
        <f t="shared" si="2"/>
        <v/>
      </c>
      <c r="N49" s="30" t="str">
        <f t="array" ref="N49">IFERROR(INDEX('114年1月15日'!$B$9:$M$113,SMALL(IF('114年1月15日'!$E$9:$E$113&gt;200,ROW($1:$104),"X"),ROW('114年1月15日'!C47)),1),"")</f>
        <v/>
      </c>
      <c r="O49" s="30" t="str">
        <f>IFERROR(VLOOKUP($N49,'114年1月15日'!$B$9:$N$113,9,FALSE),"")</f>
        <v/>
      </c>
      <c r="P49" s="30" t="str">
        <f>IFERROR(VLOOKUP($N49,'114年1月15日'!$B$9:$N$113,10,FALSE),"")</f>
        <v/>
      </c>
      <c r="Q49" s="30" t="str">
        <f>IFERROR(VLOOKUP($N49,'114年1月15日'!$B$9:$N$113,11,FALSE),"")</f>
        <v/>
      </c>
      <c r="R49" s="30" t="str">
        <f>IFERROR(VLOOKUP($N49,'114年1月15日'!$B$9:$N$113,12,FALSE),"")</f>
        <v/>
      </c>
      <c r="S49" s="30" t="str">
        <f t="shared" si="4"/>
        <v/>
      </c>
      <c r="T49" s="30" t="str">
        <f t="array" ref="T49">IFERROR(INDEX('114年1月15日'!$B$9:$N$113,SMALL(IF('114年1月15日'!$F$9:$F$114&gt;200,ROW($1:$104),"X"),ROW('114年1月15日'!C47)),1),"")</f>
        <v/>
      </c>
      <c r="U49" s="30" t="str">
        <f>IFERROR(VLOOKUP($T49,'114年1月15日'!$B$9:$N$113,9,FALSE),"")</f>
        <v/>
      </c>
      <c r="V49" s="30" t="str">
        <f>IFERROR(VLOOKUP($T49,'114年1月15日'!$B$9:$N$113,10,FALSE),"")</f>
        <v/>
      </c>
      <c r="W49" s="30" t="str">
        <f>IFERROR(VLOOKUP($T49,'114年1月15日'!$B$9:$N$113,11,FALSE),"")</f>
        <v/>
      </c>
      <c r="X49" s="30" t="str">
        <f>IFERROR(VLOOKUP($T49,'114年1月15日'!$B$9:$N$113,12,FALSE),"")</f>
        <v/>
      </c>
    </row>
    <row r="50" spans="1:24" x14ac:dyDescent="0.25">
      <c r="A50" t="str">
        <f t="shared" si="0"/>
        <v/>
      </c>
      <c r="B50" s="30" t="str">
        <f t="array" ref="B50">IFERROR(INDEX('114年1月15日'!$B$9:$M$113,SMALL(IF('114年1月15日'!$C$9:$C$113&gt;200,ROW($1:$104),"X"),ROW('114年1月15日'!C48)),1),"")</f>
        <v/>
      </c>
      <c r="C50" s="30" t="str">
        <f>IFERROR(VLOOKUP($B50,'114年1月15日'!$B$9:$N$113,9,FALSE),"")</f>
        <v/>
      </c>
      <c r="D50" s="30" t="str">
        <f>IFERROR(VLOOKUP($B50,'114年1月15日'!$B$9:$N$113,10,FALSE),"")</f>
        <v/>
      </c>
      <c r="E50" s="30" t="str">
        <f>IFERROR(VLOOKUP($B50,'114年1月15日'!$B$9:$N$113,11,FALSE),"")</f>
        <v/>
      </c>
      <c r="F50" s="30" t="str">
        <f>IFERROR(VLOOKUP($B50,'114年1月15日'!$B$9:$N$113,12,FALSE),"")</f>
        <v/>
      </c>
      <c r="G50" s="30" t="str">
        <f t="shared" si="1"/>
        <v/>
      </c>
      <c r="H50" s="30" t="str">
        <f t="array" ref="H50">IFERROR(INDEX('114年1月15日'!$B$9:$M$113,SMALL(IF('114年1月15日'!$D$9:$D$113&gt;200,ROW($1:$104),"X"),ROW('114年1月15日'!C48)),1),"")</f>
        <v/>
      </c>
      <c r="I50" s="30" t="str">
        <f>IFERROR(VLOOKUP($H50,'114年1月15日'!$B$9:$N$113,9,FALSE),"")</f>
        <v/>
      </c>
      <c r="J50" s="30" t="str">
        <f>IFERROR(VLOOKUP($H50,'114年1月15日'!$B$9:$N$113,10,FALSE),"")</f>
        <v/>
      </c>
      <c r="K50" s="30" t="str">
        <f>IFERROR(VLOOKUP($H50,'114年1月15日'!$B$9:$N$113,11,FALSE),"")</f>
        <v/>
      </c>
      <c r="L50" s="30" t="str">
        <f>IFERROR(VLOOKUP($H50,'114年1月15日'!$B$9:$N$113,12,FALSE),"")</f>
        <v/>
      </c>
      <c r="M50" s="30" t="str">
        <f t="shared" si="2"/>
        <v/>
      </c>
      <c r="N50" s="30" t="str">
        <f t="array" ref="N50">IFERROR(INDEX('114年1月15日'!$B$9:$M$113,SMALL(IF('114年1月15日'!$E$9:$E$113&gt;200,ROW($1:$104),"X"),ROW('114年1月15日'!C48)),1),"")</f>
        <v/>
      </c>
      <c r="O50" s="30" t="str">
        <f>IFERROR(VLOOKUP($N50,'114年1月15日'!$B$9:$N$113,9,FALSE),"")</f>
        <v/>
      </c>
      <c r="P50" s="30" t="str">
        <f>IFERROR(VLOOKUP($N50,'114年1月15日'!$B$9:$N$113,10,FALSE),"")</f>
        <v/>
      </c>
      <c r="Q50" s="30" t="str">
        <f>IFERROR(VLOOKUP($N50,'114年1月15日'!$B$9:$N$113,11,FALSE),"")</f>
        <v/>
      </c>
      <c r="R50" s="30" t="str">
        <f>IFERROR(VLOOKUP($N50,'114年1月15日'!$B$9:$N$113,12,FALSE),"")</f>
        <v/>
      </c>
      <c r="S50" s="30" t="str">
        <f t="shared" si="4"/>
        <v/>
      </c>
      <c r="T50" s="30" t="str">
        <f t="array" ref="T50">IFERROR(INDEX('114年1月15日'!$B$9:$N$113,SMALL(IF('114年1月15日'!$F$9:$F$114&gt;200,ROW($1:$104),"X"),ROW('114年1月15日'!C48)),1),"")</f>
        <v/>
      </c>
      <c r="U50" s="30" t="str">
        <f>IFERROR(VLOOKUP($T50,'114年1月15日'!$B$9:$N$113,9,FALSE),"")</f>
        <v/>
      </c>
      <c r="V50" s="30" t="str">
        <f>IFERROR(VLOOKUP($T50,'114年1月15日'!$B$9:$N$113,10,FALSE),"")</f>
        <v/>
      </c>
      <c r="W50" s="30" t="str">
        <f>IFERROR(VLOOKUP($T50,'114年1月15日'!$B$9:$N$113,11,FALSE),"")</f>
        <v/>
      </c>
      <c r="X50" s="30" t="str">
        <f>IFERROR(VLOOKUP($T50,'114年1月15日'!$B$9:$N$113,12,FALSE),"")</f>
        <v/>
      </c>
    </row>
    <row r="51" spans="1:24" x14ac:dyDescent="0.25">
      <c r="A51" t="str">
        <f t="shared" si="0"/>
        <v/>
      </c>
      <c r="B51" s="30" t="str">
        <f t="array" ref="B51">IFERROR(INDEX('114年1月15日'!$B$9:$M$113,SMALL(IF('114年1月15日'!$C$9:$C$113&gt;200,ROW($1:$104),"X"),ROW('114年1月15日'!C49)),1),"")</f>
        <v/>
      </c>
      <c r="C51" s="30" t="str">
        <f>IFERROR(VLOOKUP($B51,'114年1月15日'!$B$9:$N$113,9,FALSE),"")</f>
        <v/>
      </c>
      <c r="D51" s="30" t="str">
        <f>IFERROR(VLOOKUP($B51,'114年1月15日'!$B$9:$N$113,10,FALSE),"")</f>
        <v/>
      </c>
      <c r="E51" s="30" t="str">
        <f>IFERROR(VLOOKUP($B51,'114年1月15日'!$B$9:$N$113,11,FALSE),"")</f>
        <v/>
      </c>
      <c r="F51" s="30" t="str">
        <f>IFERROR(VLOOKUP($B51,'114年1月15日'!$B$9:$N$113,12,FALSE),"")</f>
        <v/>
      </c>
      <c r="G51" s="30" t="str">
        <f t="shared" si="1"/>
        <v/>
      </c>
      <c r="H51" s="30" t="str">
        <f t="array" ref="H51">IFERROR(INDEX('114年1月15日'!$B$9:$M$113,SMALL(IF('114年1月15日'!$D$9:$D$113&gt;200,ROW($1:$104),"X"),ROW('114年1月15日'!C49)),1),"")</f>
        <v/>
      </c>
      <c r="I51" s="30" t="str">
        <f>IFERROR(VLOOKUP($H51,'114年1月15日'!$B$9:$N$113,9,FALSE),"")</f>
        <v/>
      </c>
      <c r="J51" s="30" t="str">
        <f>IFERROR(VLOOKUP($H51,'114年1月15日'!$B$9:$N$113,10,FALSE),"")</f>
        <v/>
      </c>
      <c r="K51" s="30" t="str">
        <f>IFERROR(VLOOKUP($H51,'114年1月15日'!$B$9:$N$113,11,FALSE),"")</f>
        <v/>
      </c>
      <c r="L51" s="30" t="str">
        <f>IFERROR(VLOOKUP($H51,'114年1月15日'!$B$9:$N$113,12,FALSE),"")</f>
        <v/>
      </c>
      <c r="M51" s="30" t="str">
        <f t="shared" si="2"/>
        <v/>
      </c>
      <c r="N51" s="30" t="str">
        <f t="array" ref="N51">IFERROR(INDEX('114年1月15日'!$B$9:$M$113,SMALL(IF('114年1月15日'!$E$9:$E$113&gt;200,ROW($1:$104),"X"),ROW('114年1月15日'!C49)),1),"")</f>
        <v/>
      </c>
      <c r="O51" s="30" t="str">
        <f>IFERROR(VLOOKUP($N51,'114年1月15日'!$B$9:$N$113,9,FALSE),"")</f>
        <v/>
      </c>
      <c r="P51" s="30" t="str">
        <f>IFERROR(VLOOKUP($N51,'114年1月15日'!$B$9:$N$113,10,FALSE),"")</f>
        <v/>
      </c>
      <c r="Q51" s="30" t="str">
        <f>IFERROR(VLOOKUP($N51,'114年1月15日'!$B$9:$N$113,11,FALSE),"")</f>
        <v/>
      </c>
      <c r="R51" s="30" t="str">
        <f>IFERROR(VLOOKUP($N51,'114年1月15日'!$B$9:$N$113,12,FALSE),"")</f>
        <v/>
      </c>
      <c r="S51" s="30" t="str">
        <f t="shared" si="4"/>
        <v/>
      </c>
      <c r="T51" s="30" t="str">
        <f t="array" ref="T51">IFERROR(INDEX('114年1月15日'!$B$9:$N$113,SMALL(IF('114年1月15日'!$F$9:$F$114&gt;200,ROW($1:$104),"X"),ROW('114年1月15日'!C49)),1),"")</f>
        <v/>
      </c>
      <c r="U51" s="30" t="str">
        <f>IFERROR(VLOOKUP($T51,'114年1月15日'!$B$9:$N$113,9,FALSE),"")</f>
        <v/>
      </c>
      <c r="V51" s="30" t="str">
        <f>IFERROR(VLOOKUP($T51,'114年1月15日'!$B$9:$N$113,10,FALSE),"")</f>
        <v/>
      </c>
      <c r="W51" s="30" t="str">
        <f>IFERROR(VLOOKUP($T51,'114年1月15日'!$B$9:$N$113,11,FALSE),"")</f>
        <v/>
      </c>
      <c r="X51" s="30" t="str">
        <f>IFERROR(VLOOKUP($T51,'114年1月15日'!$B$9:$N$113,12,FALSE),"")</f>
        <v/>
      </c>
    </row>
    <row r="52" spans="1:24" x14ac:dyDescent="0.25">
      <c r="A52" t="str">
        <f t="shared" si="0"/>
        <v/>
      </c>
      <c r="B52" s="30" t="str">
        <f t="array" ref="B52">IFERROR(INDEX('114年1月15日'!$B$9:$M$113,SMALL(IF('114年1月15日'!$C$9:$C$113&gt;200,ROW($1:$104),"X"),ROW('114年1月15日'!C50)),1),"")</f>
        <v/>
      </c>
      <c r="C52" s="30" t="str">
        <f>IFERROR(VLOOKUP($B52,'114年1月15日'!$B$9:$N$113,9,FALSE),"")</f>
        <v/>
      </c>
      <c r="D52" s="30" t="str">
        <f>IFERROR(VLOOKUP($B52,'114年1月15日'!$B$9:$N$113,10,FALSE),"")</f>
        <v/>
      </c>
      <c r="E52" s="30" t="str">
        <f>IFERROR(VLOOKUP($B52,'114年1月15日'!$B$9:$N$113,11,FALSE),"")</f>
        <v/>
      </c>
      <c r="F52" s="30" t="str">
        <f>IFERROR(VLOOKUP($B52,'114年1月15日'!$B$9:$N$113,12,FALSE),"")</f>
        <v/>
      </c>
      <c r="G52" s="30" t="str">
        <f t="shared" si="1"/>
        <v/>
      </c>
      <c r="H52" s="30" t="str">
        <f t="array" ref="H52">IFERROR(INDEX('114年1月15日'!$B$9:$M$113,SMALL(IF('114年1月15日'!$D$9:$D$113&gt;200,ROW($1:$104),"X"),ROW('114年1月15日'!C50)),1),"")</f>
        <v/>
      </c>
      <c r="I52" s="30" t="str">
        <f>IFERROR(VLOOKUP($H52,'114年1月15日'!$B$9:$N$113,9,FALSE),"")</f>
        <v/>
      </c>
      <c r="J52" s="30" t="str">
        <f>IFERROR(VLOOKUP($H52,'114年1月15日'!$B$9:$N$113,10,FALSE),"")</f>
        <v/>
      </c>
      <c r="K52" s="30" t="str">
        <f>IFERROR(VLOOKUP($H52,'114年1月15日'!$B$9:$N$113,11,FALSE),"")</f>
        <v/>
      </c>
      <c r="L52" s="30" t="str">
        <f>IFERROR(VLOOKUP($H52,'114年1月15日'!$B$9:$N$113,12,FALSE),"")</f>
        <v/>
      </c>
      <c r="M52" s="30" t="str">
        <f t="shared" si="2"/>
        <v/>
      </c>
      <c r="N52" s="30" t="str">
        <f t="array" ref="N52">IFERROR(INDEX('114年1月15日'!$B$9:$M$113,SMALL(IF('114年1月15日'!$E$9:$E$113&gt;200,ROW($1:$104),"X"),ROW('114年1月15日'!C50)),1),"")</f>
        <v/>
      </c>
      <c r="O52" s="30" t="str">
        <f>IFERROR(VLOOKUP($N52,'114年1月15日'!$B$9:$N$113,9,FALSE),"")</f>
        <v/>
      </c>
      <c r="P52" s="30" t="str">
        <f>IFERROR(VLOOKUP($N52,'114年1月15日'!$B$9:$N$113,10,FALSE),"")</f>
        <v/>
      </c>
      <c r="Q52" s="30" t="str">
        <f>IFERROR(VLOOKUP($N52,'114年1月15日'!$B$9:$N$113,11,FALSE),"")</f>
        <v/>
      </c>
      <c r="R52" s="30" t="str">
        <f>IFERROR(VLOOKUP($N52,'114年1月15日'!$B$9:$N$113,12,FALSE),"")</f>
        <v/>
      </c>
      <c r="S52" s="30" t="str">
        <f t="shared" si="4"/>
        <v/>
      </c>
      <c r="T52" s="30" t="str">
        <f t="array" ref="T52">IFERROR(INDEX('114年1月15日'!$B$9:$N$113,SMALL(IF('114年1月15日'!$F$9:$F$114&gt;200,ROW($1:$104),"X"),ROW('114年1月15日'!C50)),1),"")</f>
        <v/>
      </c>
      <c r="U52" s="30" t="str">
        <f>IFERROR(VLOOKUP($T52,'114年1月15日'!$B$9:$N$113,9,FALSE),"")</f>
        <v/>
      </c>
      <c r="V52" s="30" t="str">
        <f>IFERROR(VLOOKUP($T52,'114年1月15日'!$B$9:$N$113,10,FALSE),"")</f>
        <v/>
      </c>
      <c r="W52" s="30" t="str">
        <f>IFERROR(VLOOKUP($T52,'114年1月15日'!$B$9:$N$113,11,FALSE),"")</f>
        <v/>
      </c>
      <c r="X52" s="30" t="str">
        <f>IFERROR(VLOOKUP($T52,'114年1月15日'!$B$9:$N$113,12,FALSE),"")</f>
        <v/>
      </c>
    </row>
    <row r="53" spans="1:24" x14ac:dyDescent="0.25">
      <c r="A53" t="str">
        <f t="shared" si="0"/>
        <v/>
      </c>
      <c r="B53" s="30" t="str">
        <f t="array" ref="B53">IFERROR(INDEX('114年1月15日'!$B$9:$M$113,SMALL(IF('114年1月15日'!$C$9:$C$113&gt;200,ROW($1:$104),"X"),ROW('114年1月15日'!C51)),1),"")</f>
        <v/>
      </c>
      <c r="C53" s="30" t="str">
        <f>IFERROR(VLOOKUP($B53,'114年1月15日'!$B$9:$N$113,9,FALSE),"")</f>
        <v/>
      </c>
      <c r="D53" s="30" t="str">
        <f>IFERROR(VLOOKUP($B53,'114年1月15日'!$B$9:$N$113,10,FALSE),"")</f>
        <v/>
      </c>
      <c r="E53" s="30" t="str">
        <f>IFERROR(VLOOKUP($B53,'114年1月15日'!$B$9:$N$113,11,FALSE),"")</f>
        <v/>
      </c>
      <c r="F53" s="30" t="str">
        <f>IFERROR(VLOOKUP($B53,'114年1月15日'!$B$9:$N$113,12,FALSE),"")</f>
        <v/>
      </c>
      <c r="G53" s="30" t="str">
        <f t="shared" si="1"/>
        <v/>
      </c>
      <c r="H53" s="30" t="str">
        <f t="array" ref="H53">IFERROR(INDEX('114年1月15日'!$B$9:$M$113,SMALL(IF('114年1月15日'!$D$9:$D$113&gt;200,ROW($1:$104),"X"),ROW('114年1月15日'!C51)),1),"")</f>
        <v/>
      </c>
      <c r="I53" s="30" t="str">
        <f>IFERROR(VLOOKUP($H53,'114年1月15日'!$B$9:$N$113,9,FALSE),"")</f>
        <v/>
      </c>
      <c r="J53" s="30" t="str">
        <f>IFERROR(VLOOKUP($H53,'114年1月15日'!$B$9:$N$113,10,FALSE),"")</f>
        <v/>
      </c>
      <c r="K53" s="30" t="str">
        <f>IFERROR(VLOOKUP($H53,'114年1月15日'!$B$9:$N$113,11,FALSE),"")</f>
        <v/>
      </c>
      <c r="L53" s="30" t="str">
        <f>IFERROR(VLOOKUP($H53,'114年1月15日'!$B$9:$N$113,12,FALSE),"")</f>
        <v/>
      </c>
      <c r="M53" s="30" t="str">
        <f t="shared" si="2"/>
        <v/>
      </c>
      <c r="N53" s="30" t="str">
        <f t="array" ref="N53">IFERROR(INDEX('114年1月15日'!$B$9:$M$113,SMALL(IF('114年1月15日'!$E$9:$E$113&gt;200,ROW($1:$104),"X"),ROW('114年1月15日'!C51)),1),"")</f>
        <v/>
      </c>
      <c r="O53" s="30" t="str">
        <f>IFERROR(VLOOKUP($N53,'114年1月15日'!$B$9:$N$113,9,FALSE),"")</f>
        <v/>
      </c>
      <c r="P53" s="30" t="str">
        <f>IFERROR(VLOOKUP($N53,'114年1月15日'!$B$9:$N$113,10,FALSE),"")</f>
        <v/>
      </c>
      <c r="Q53" s="30" t="str">
        <f>IFERROR(VLOOKUP($N53,'114年1月15日'!$B$9:$N$113,11,FALSE),"")</f>
        <v/>
      </c>
      <c r="R53" s="30" t="str">
        <f>IFERROR(VLOOKUP($N53,'114年1月15日'!$B$9:$N$113,12,FALSE),"")</f>
        <v/>
      </c>
      <c r="S53" s="30" t="str">
        <f t="shared" si="4"/>
        <v/>
      </c>
      <c r="T53" s="30" t="str">
        <f t="array" ref="T53">IFERROR(INDEX('114年1月15日'!$B$9:$N$113,SMALL(IF('114年1月15日'!$F$9:$F$114&gt;200,ROW($1:$104),"X"),ROW('114年1月15日'!C51)),1),"")</f>
        <v/>
      </c>
      <c r="U53" s="30" t="str">
        <f>IFERROR(VLOOKUP($T53,'114年1月15日'!$B$9:$N$113,9,FALSE),"")</f>
        <v/>
      </c>
      <c r="V53" s="30" t="str">
        <f>IFERROR(VLOOKUP($T53,'114年1月15日'!$B$9:$N$113,10,FALSE),"")</f>
        <v/>
      </c>
      <c r="W53" s="30" t="str">
        <f>IFERROR(VLOOKUP($T53,'114年1月15日'!$B$9:$N$113,11,FALSE),"")</f>
        <v/>
      </c>
      <c r="X53" s="30" t="str">
        <f>IFERROR(VLOOKUP($T53,'114年1月15日'!$B$9:$N$113,12,FALSE),"")</f>
        <v/>
      </c>
    </row>
    <row r="54" spans="1:24" x14ac:dyDescent="0.25">
      <c r="A54" t="str">
        <f t="shared" si="0"/>
        <v/>
      </c>
      <c r="B54" s="30" t="str">
        <f t="array" ref="B54">IFERROR(INDEX('114年1月15日'!$B$9:$M$113,SMALL(IF('114年1月15日'!$C$9:$C$113&gt;200,ROW($1:$104),"X"),ROW('114年1月15日'!C52)),1),"")</f>
        <v/>
      </c>
      <c r="C54" s="30" t="str">
        <f>IFERROR(VLOOKUP($B54,'114年1月15日'!$B$9:$N$113,9,FALSE),"")</f>
        <v/>
      </c>
      <c r="D54" s="30" t="str">
        <f>IFERROR(VLOOKUP($B54,'114年1月15日'!$B$9:$N$113,10,FALSE),"")</f>
        <v/>
      </c>
      <c r="E54" s="30" t="str">
        <f>IFERROR(VLOOKUP($B54,'114年1月15日'!$B$9:$N$113,11,FALSE),"")</f>
        <v/>
      </c>
      <c r="F54" s="30" t="str">
        <f>IFERROR(VLOOKUP($B54,'114年1月15日'!$B$9:$N$113,12,FALSE),"")</f>
        <v/>
      </c>
      <c r="G54" s="30" t="str">
        <f t="shared" si="1"/>
        <v/>
      </c>
      <c r="H54" s="30" t="str">
        <f t="array" ref="H54">IFERROR(INDEX('114年1月15日'!$B$9:$M$113,SMALL(IF('114年1月15日'!$D$9:$D$113&gt;200,ROW($1:$104),"X"),ROW('114年1月15日'!C52)),1),"")</f>
        <v/>
      </c>
      <c r="I54" s="30" t="str">
        <f>IFERROR(VLOOKUP($H54,'114年1月15日'!$B$9:$N$113,9,FALSE),"")</f>
        <v/>
      </c>
      <c r="J54" s="30" t="str">
        <f>IFERROR(VLOOKUP($H54,'114年1月15日'!$B$9:$N$113,10,FALSE),"")</f>
        <v/>
      </c>
      <c r="K54" s="30" t="str">
        <f>IFERROR(VLOOKUP($H54,'114年1月15日'!$B$9:$N$113,11,FALSE),"")</f>
        <v/>
      </c>
      <c r="L54" s="30" t="str">
        <f>IFERROR(VLOOKUP($H54,'114年1月15日'!$B$9:$N$113,12,FALSE),"")</f>
        <v/>
      </c>
      <c r="M54" s="30" t="str">
        <f t="shared" si="2"/>
        <v/>
      </c>
      <c r="N54" s="30" t="str">
        <f t="array" ref="N54">IFERROR(INDEX('114年1月15日'!$B$9:$M$113,SMALL(IF('114年1月15日'!$E$9:$E$113&gt;200,ROW($1:$104),"X"),ROW('114年1月15日'!C52)),1),"")</f>
        <v/>
      </c>
      <c r="O54" s="30" t="str">
        <f>IFERROR(VLOOKUP($N54,'114年1月15日'!$B$9:$N$113,9,FALSE),"")</f>
        <v/>
      </c>
      <c r="P54" s="30" t="str">
        <f>IFERROR(VLOOKUP($N54,'114年1月15日'!$B$9:$N$113,10,FALSE),"")</f>
        <v/>
      </c>
      <c r="Q54" s="30" t="str">
        <f>IFERROR(VLOOKUP($N54,'114年1月15日'!$B$9:$N$113,11,FALSE),"")</f>
        <v/>
      </c>
      <c r="R54" s="30" t="str">
        <f>IFERROR(VLOOKUP($N54,'114年1月15日'!$B$9:$N$113,12,FALSE),"")</f>
        <v/>
      </c>
      <c r="S54" s="30" t="str">
        <f t="shared" si="4"/>
        <v/>
      </c>
      <c r="T54" s="30" t="str">
        <f t="array" ref="T54">IFERROR(INDEX('114年1月15日'!$B$9:$N$113,SMALL(IF('114年1月15日'!$F$9:$F$114&gt;200,ROW($1:$104),"X"),ROW('114年1月15日'!C52)),1),"")</f>
        <v/>
      </c>
      <c r="U54" s="30" t="str">
        <f>IFERROR(VLOOKUP($T54,'114年1月15日'!$B$9:$N$113,9,FALSE),"")</f>
        <v/>
      </c>
      <c r="V54" s="30" t="str">
        <f>IFERROR(VLOOKUP($T54,'114年1月15日'!$B$9:$N$113,10,FALSE),"")</f>
        <v/>
      </c>
      <c r="W54" s="30" t="str">
        <f>IFERROR(VLOOKUP($T54,'114年1月15日'!$B$9:$N$113,11,FALSE),"")</f>
        <v/>
      </c>
      <c r="X54" s="30" t="str">
        <f>IFERROR(VLOOKUP($T54,'114年1月15日'!$B$9:$N$113,12,FALSE),"")</f>
        <v/>
      </c>
    </row>
    <row r="55" spans="1:24" x14ac:dyDescent="0.25">
      <c r="A55" t="str">
        <f t="shared" si="0"/>
        <v/>
      </c>
      <c r="B55" s="30" t="str">
        <f t="array" ref="B55">IFERROR(INDEX('114年1月15日'!$B$9:$M$113,SMALL(IF('114年1月15日'!$C$9:$C$113&gt;200,ROW($1:$104),"X"),ROW('114年1月15日'!C53)),1),"")</f>
        <v/>
      </c>
      <c r="C55" s="30" t="str">
        <f>IFERROR(VLOOKUP($B55,'114年1月15日'!$B$9:$N$113,9,FALSE),"")</f>
        <v/>
      </c>
      <c r="D55" s="30" t="str">
        <f>IFERROR(VLOOKUP($B55,'114年1月15日'!$B$9:$N$113,10,FALSE),"")</f>
        <v/>
      </c>
      <c r="E55" s="30" t="str">
        <f>IFERROR(VLOOKUP($B55,'114年1月15日'!$B$9:$N$113,11,FALSE),"")</f>
        <v/>
      </c>
      <c r="F55" s="30" t="str">
        <f>IFERROR(VLOOKUP($B55,'114年1月15日'!$B$9:$N$113,12,FALSE),"")</f>
        <v/>
      </c>
      <c r="G55" s="30" t="str">
        <f t="shared" si="1"/>
        <v/>
      </c>
      <c r="H55" s="30" t="str">
        <f t="array" ref="H55">IFERROR(INDEX('114年1月15日'!$B$9:$M$113,SMALL(IF('114年1月15日'!$D$9:$D$113&gt;200,ROW($1:$104),"X"),ROW('114年1月15日'!C53)),1),"")</f>
        <v/>
      </c>
      <c r="I55" s="30" t="str">
        <f>IFERROR(VLOOKUP($H55,'114年1月15日'!$B$9:$N$113,9,FALSE),"")</f>
        <v/>
      </c>
      <c r="J55" s="30" t="str">
        <f>IFERROR(VLOOKUP($H55,'114年1月15日'!$B$9:$N$113,10,FALSE),"")</f>
        <v/>
      </c>
      <c r="K55" s="30" t="str">
        <f>IFERROR(VLOOKUP($H55,'114年1月15日'!$B$9:$N$113,11,FALSE),"")</f>
        <v/>
      </c>
      <c r="L55" s="30" t="str">
        <f>IFERROR(VLOOKUP($H55,'114年1月15日'!$B$9:$N$113,12,FALSE),"")</f>
        <v/>
      </c>
      <c r="M55" s="30" t="str">
        <f t="shared" si="2"/>
        <v/>
      </c>
      <c r="N55" s="30" t="str">
        <f t="array" ref="N55">IFERROR(INDEX('114年1月15日'!$B$9:$M$113,SMALL(IF('114年1月15日'!$E$9:$E$113&gt;200,ROW($1:$104),"X"),ROW('114年1月15日'!C53)),1),"")</f>
        <v/>
      </c>
      <c r="O55" s="30" t="str">
        <f>IFERROR(VLOOKUP($N55,'114年1月15日'!$B$9:$N$113,9,FALSE),"")</f>
        <v/>
      </c>
      <c r="P55" s="30" t="str">
        <f>IFERROR(VLOOKUP($N55,'114年1月15日'!$B$9:$N$113,10,FALSE),"")</f>
        <v/>
      </c>
      <c r="Q55" s="30" t="str">
        <f>IFERROR(VLOOKUP($N55,'114年1月15日'!$B$9:$N$113,11,FALSE),"")</f>
        <v/>
      </c>
      <c r="R55" s="30" t="str">
        <f>IFERROR(VLOOKUP($N55,'114年1月15日'!$B$9:$N$113,12,FALSE),"")</f>
        <v/>
      </c>
      <c r="S55" s="30" t="str">
        <f t="shared" si="4"/>
        <v/>
      </c>
      <c r="T55" s="30" t="str">
        <f t="array" ref="T55">IFERROR(INDEX('114年1月15日'!$B$9:$N$113,SMALL(IF('114年1月15日'!$F$9:$F$114&gt;200,ROW($1:$104),"X"),ROW('114年1月15日'!C53)),1),"")</f>
        <v/>
      </c>
      <c r="U55" s="30" t="str">
        <f>IFERROR(VLOOKUP($T55,'114年1月15日'!$B$9:$N$113,9,FALSE),"")</f>
        <v/>
      </c>
      <c r="V55" s="30" t="str">
        <f>IFERROR(VLOOKUP($T55,'114年1月15日'!$B$9:$N$113,10,FALSE),"")</f>
        <v/>
      </c>
      <c r="W55" s="30" t="str">
        <f>IFERROR(VLOOKUP($T55,'114年1月15日'!$B$9:$N$113,11,FALSE),"")</f>
        <v/>
      </c>
      <c r="X55" s="30" t="str">
        <f>IFERROR(VLOOKUP($T55,'114年1月15日'!$B$9:$N$113,12,FALSE),"")</f>
        <v/>
      </c>
    </row>
    <row r="56" spans="1:24" x14ac:dyDescent="0.25">
      <c r="A56" t="str">
        <f t="shared" si="0"/>
        <v/>
      </c>
      <c r="B56" s="30" t="str">
        <f t="array" ref="B56">IFERROR(INDEX('114年1月15日'!$B$9:$M$113,SMALL(IF('114年1月15日'!$C$9:$C$113&gt;200,ROW($1:$104),"X"),ROW('114年1月15日'!C54)),1),"")</f>
        <v/>
      </c>
      <c r="C56" s="30" t="str">
        <f>IFERROR(VLOOKUP($B56,'114年1月15日'!$B$9:$N$113,9,FALSE),"")</f>
        <v/>
      </c>
      <c r="D56" s="30" t="str">
        <f>IFERROR(VLOOKUP($B56,'114年1月15日'!$B$9:$N$113,10,FALSE),"")</f>
        <v/>
      </c>
      <c r="E56" s="30" t="str">
        <f>IFERROR(VLOOKUP($B56,'114年1月15日'!$B$9:$N$113,11,FALSE),"")</f>
        <v/>
      </c>
      <c r="F56" s="30" t="str">
        <f>IFERROR(VLOOKUP($B56,'114年1月15日'!$B$9:$N$113,12,FALSE),"")</f>
        <v/>
      </c>
      <c r="G56" s="30" t="str">
        <f t="shared" si="1"/>
        <v/>
      </c>
      <c r="H56" s="30" t="str">
        <f t="array" ref="H56">IFERROR(INDEX('114年1月15日'!$B$9:$M$113,SMALL(IF('114年1月15日'!$D$9:$D$113&gt;200,ROW($1:$104),"X"),ROW('114年1月15日'!C54)),1),"")</f>
        <v/>
      </c>
      <c r="I56" s="30" t="str">
        <f>IFERROR(VLOOKUP($H56,'114年1月15日'!$B$9:$N$113,9,FALSE),"")</f>
        <v/>
      </c>
      <c r="J56" s="30" t="str">
        <f>IFERROR(VLOOKUP($H56,'114年1月15日'!$B$9:$N$113,10,FALSE),"")</f>
        <v/>
      </c>
      <c r="K56" s="30" t="str">
        <f>IFERROR(VLOOKUP($H56,'114年1月15日'!$B$9:$N$113,11,FALSE),"")</f>
        <v/>
      </c>
      <c r="L56" s="30" t="str">
        <f>IFERROR(VLOOKUP($H56,'114年1月15日'!$B$9:$N$113,12,FALSE),"")</f>
        <v/>
      </c>
      <c r="M56" s="30" t="str">
        <f t="shared" si="2"/>
        <v/>
      </c>
      <c r="N56" s="30" t="str">
        <f t="array" ref="N56">IFERROR(INDEX('114年1月15日'!$B$9:$M$113,SMALL(IF('114年1月15日'!$E$9:$E$113&gt;200,ROW($1:$104),"X"),ROW('114年1月15日'!C54)),1),"")</f>
        <v/>
      </c>
      <c r="O56" s="30" t="str">
        <f>IFERROR(VLOOKUP($N56,'114年1月15日'!$B$9:$N$113,9,FALSE),"")</f>
        <v/>
      </c>
      <c r="P56" s="30" t="str">
        <f>IFERROR(VLOOKUP($N56,'114年1月15日'!$B$9:$N$113,10,FALSE),"")</f>
        <v/>
      </c>
      <c r="Q56" s="30" t="str">
        <f>IFERROR(VLOOKUP($N56,'114年1月15日'!$B$9:$N$113,11,FALSE),"")</f>
        <v/>
      </c>
      <c r="R56" s="30" t="str">
        <f>IFERROR(VLOOKUP($N56,'114年1月15日'!$B$9:$N$113,12,FALSE),"")</f>
        <v/>
      </c>
      <c r="S56" s="30" t="str">
        <f t="shared" si="4"/>
        <v/>
      </c>
      <c r="T56" s="30" t="str">
        <f t="array" ref="T56">IFERROR(INDEX('114年1月15日'!$B$9:$N$113,SMALL(IF('114年1月15日'!$F$9:$F$114&gt;200,ROW($1:$104),"X"),ROW('114年1月15日'!C54)),1),"")</f>
        <v/>
      </c>
      <c r="U56" s="30" t="str">
        <f>IFERROR(VLOOKUP($T56,'114年1月15日'!$B$9:$N$113,9,FALSE),"")</f>
        <v/>
      </c>
      <c r="V56" s="30" t="str">
        <f>IFERROR(VLOOKUP($T56,'114年1月15日'!$B$9:$N$113,10,FALSE),"")</f>
        <v/>
      </c>
      <c r="W56" s="30" t="str">
        <f>IFERROR(VLOOKUP($T56,'114年1月15日'!$B$9:$N$113,11,FALSE),"")</f>
        <v/>
      </c>
      <c r="X56" s="30" t="str">
        <f>IFERROR(VLOOKUP($T56,'114年1月15日'!$B$9:$N$113,12,FALSE),"")</f>
        <v/>
      </c>
    </row>
    <row r="57" spans="1:24" x14ac:dyDescent="0.25">
      <c r="A57" t="str">
        <f t="shared" si="0"/>
        <v/>
      </c>
      <c r="B57" s="30" t="str">
        <f t="array" ref="B57">IFERROR(INDEX('114年1月15日'!$B$9:$M$113,SMALL(IF('114年1月15日'!$C$9:$C$113&gt;200,ROW($1:$104),"X"),ROW('114年1月15日'!C55)),1),"")</f>
        <v/>
      </c>
      <c r="C57" s="30" t="str">
        <f>IFERROR(VLOOKUP($B57,'114年1月15日'!$B$9:$N$113,9,FALSE),"")</f>
        <v/>
      </c>
      <c r="D57" s="30" t="str">
        <f>IFERROR(VLOOKUP($B57,'114年1月15日'!$B$9:$N$113,10,FALSE),"")</f>
        <v/>
      </c>
      <c r="E57" s="30" t="str">
        <f>IFERROR(VLOOKUP($B57,'114年1月15日'!$B$9:$N$113,11,FALSE),"")</f>
        <v/>
      </c>
      <c r="F57" s="30" t="str">
        <f>IFERROR(VLOOKUP($B57,'114年1月15日'!$B$9:$N$113,12,FALSE),"")</f>
        <v/>
      </c>
      <c r="G57" s="30" t="str">
        <f t="shared" si="1"/>
        <v/>
      </c>
      <c r="H57" s="30" t="str">
        <f t="array" ref="H57">IFERROR(INDEX('114年1月15日'!$B$9:$M$113,SMALL(IF('114年1月15日'!$D$9:$D$113&gt;200,ROW($1:$104),"X"),ROW('114年1月15日'!C55)),1),"")</f>
        <v/>
      </c>
      <c r="I57" s="30" t="str">
        <f>IFERROR(VLOOKUP($H57,'114年1月15日'!$B$9:$N$113,9,FALSE),"")</f>
        <v/>
      </c>
      <c r="J57" s="30" t="str">
        <f>IFERROR(VLOOKUP($H57,'114年1月15日'!$B$9:$N$113,10,FALSE),"")</f>
        <v/>
      </c>
      <c r="K57" s="30" t="str">
        <f>IFERROR(VLOOKUP($H57,'114年1月15日'!$B$9:$N$113,11,FALSE),"")</f>
        <v/>
      </c>
      <c r="L57" s="30" t="str">
        <f>IFERROR(VLOOKUP($H57,'114年1月15日'!$B$9:$N$113,12,FALSE),"")</f>
        <v/>
      </c>
      <c r="M57" s="30" t="str">
        <f t="shared" si="2"/>
        <v/>
      </c>
      <c r="N57" s="30" t="str">
        <f t="array" ref="N57">IFERROR(INDEX('114年1月15日'!$B$9:$M$113,SMALL(IF('114年1月15日'!$E$9:$E$113&gt;200,ROW($1:$104),"X"),ROW('114年1月15日'!C55)),1),"")</f>
        <v/>
      </c>
      <c r="O57" s="30" t="str">
        <f>IFERROR(VLOOKUP($N57,'114年1月15日'!$B$9:$N$113,9,FALSE),"")</f>
        <v/>
      </c>
      <c r="P57" s="30" t="str">
        <f>IFERROR(VLOOKUP($N57,'114年1月15日'!$B$9:$N$113,10,FALSE),"")</f>
        <v/>
      </c>
      <c r="Q57" s="30" t="str">
        <f>IFERROR(VLOOKUP($N57,'114年1月15日'!$B$9:$N$113,11,FALSE),"")</f>
        <v/>
      </c>
      <c r="R57" s="30" t="str">
        <f>IFERROR(VLOOKUP($N57,'114年1月15日'!$B$9:$N$113,12,FALSE),"")</f>
        <v/>
      </c>
      <c r="S57" s="30" t="str">
        <f t="shared" si="4"/>
        <v/>
      </c>
      <c r="T57" s="30" t="str">
        <f t="array" ref="T57">IFERROR(INDEX('114年1月15日'!$B$9:$N$113,SMALL(IF('114年1月15日'!$F$9:$F$114&gt;200,ROW($1:$104),"X"),ROW('114年1月15日'!C55)),1),"")</f>
        <v/>
      </c>
      <c r="U57" s="30" t="str">
        <f>IFERROR(VLOOKUP($T57,'114年1月15日'!$B$9:$N$113,9,FALSE),"")</f>
        <v/>
      </c>
      <c r="V57" s="30" t="str">
        <f>IFERROR(VLOOKUP($T57,'114年1月15日'!$B$9:$N$113,10,FALSE),"")</f>
        <v/>
      </c>
      <c r="W57" s="30" t="str">
        <f>IFERROR(VLOOKUP($T57,'114年1月15日'!$B$9:$N$113,11,FALSE),"")</f>
        <v/>
      </c>
      <c r="X57" s="30" t="str">
        <f>IFERROR(VLOOKUP($T57,'114年1月15日'!$B$9:$N$113,12,FALSE),"")</f>
        <v/>
      </c>
    </row>
    <row r="58" spans="1:24" x14ac:dyDescent="0.25">
      <c r="A58" t="str">
        <f t="shared" si="0"/>
        <v/>
      </c>
      <c r="B58" s="30" t="str">
        <f t="array" ref="B58">IFERROR(INDEX('114年1月15日'!$B$9:$M$113,SMALL(IF('114年1月15日'!$C$9:$C$113&gt;200,ROW($1:$104),"X"),ROW('114年1月15日'!C56)),1),"")</f>
        <v/>
      </c>
      <c r="C58" s="30" t="str">
        <f>IFERROR(VLOOKUP($B58,'114年1月15日'!$B$9:$N$113,9,FALSE),"")</f>
        <v/>
      </c>
      <c r="D58" s="30" t="str">
        <f>IFERROR(VLOOKUP($B58,'114年1月15日'!$B$9:$N$113,10,FALSE),"")</f>
        <v/>
      </c>
      <c r="E58" s="30" t="str">
        <f>IFERROR(VLOOKUP($B58,'114年1月15日'!$B$9:$N$113,11,FALSE),"")</f>
        <v/>
      </c>
      <c r="F58" s="30" t="str">
        <f>IFERROR(VLOOKUP($B58,'114年1月15日'!$B$9:$N$113,12,FALSE),"")</f>
        <v/>
      </c>
      <c r="G58" s="30" t="str">
        <f t="shared" si="1"/>
        <v/>
      </c>
      <c r="H58" s="30" t="str">
        <f t="array" ref="H58">IFERROR(INDEX('114年1月15日'!$B$9:$M$113,SMALL(IF('114年1月15日'!$D$9:$D$113&gt;200,ROW($1:$104),"X"),ROW('114年1月15日'!C56)),1),"")</f>
        <v/>
      </c>
      <c r="I58" s="30" t="str">
        <f>IFERROR(VLOOKUP($H58,'114年1月15日'!$B$9:$N$113,9,FALSE),"")</f>
        <v/>
      </c>
      <c r="J58" s="30" t="str">
        <f>IFERROR(VLOOKUP($H58,'114年1月15日'!$B$9:$N$113,10,FALSE),"")</f>
        <v/>
      </c>
      <c r="K58" s="30" t="str">
        <f>IFERROR(VLOOKUP($H58,'114年1月15日'!$B$9:$N$113,11,FALSE),"")</f>
        <v/>
      </c>
      <c r="L58" s="30" t="str">
        <f>IFERROR(VLOOKUP($H58,'114年1月15日'!$B$9:$N$113,12,FALSE),"")</f>
        <v/>
      </c>
      <c r="M58" s="30" t="str">
        <f t="shared" si="2"/>
        <v/>
      </c>
      <c r="N58" s="30" t="str">
        <f t="array" ref="N58">IFERROR(INDEX('114年1月15日'!$B$9:$M$113,SMALL(IF('114年1月15日'!$E$9:$E$113&gt;200,ROW($1:$104),"X"),ROW('114年1月15日'!C56)),1),"")</f>
        <v/>
      </c>
      <c r="O58" s="30" t="str">
        <f>IFERROR(VLOOKUP($N58,'114年1月15日'!$B$9:$N$113,9,FALSE),"")</f>
        <v/>
      </c>
      <c r="P58" s="30" t="str">
        <f>IFERROR(VLOOKUP($N58,'114年1月15日'!$B$9:$N$113,10,FALSE),"")</f>
        <v/>
      </c>
      <c r="Q58" s="30" t="str">
        <f>IFERROR(VLOOKUP($N58,'114年1月15日'!$B$9:$N$113,11,FALSE),"")</f>
        <v/>
      </c>
      <c r="R58" s="30" t="str">
        <f>IFERROR(VLOOKUP($N58,'114年1月15日'!$B$9:$N$113,12,FALSE),"")</f>
        <v/>
      </c>
      <c r="S58" s="30" t="str">
        <f t="shared" si="4"/>
        <v/>
      </c>
      <c r="T58" s="30" t="str">
        <f t="array" ref="T58">IFERROR(INDEX('114年1月15日'!$B$9:$N$113,SMALL(IF('114年1月15日'!$F$9:$F$114&gt;200,ROW($1:$104),"X"),ROW('114年1月15日'!C56)),1),"")</f>
        <v/>
      </c>
      <c r="U58" s="30" t="str">
        <f>IFERROR(VLOOKUP($T58,'114年1月15日'!$B$9:$N$113,9,FALSE),"")</f>
        <v/>
      </c>
      <c r="V58" s="30" t="str">
        <f>IFERROR(VLOOKUP($T58,'114年1月15日'!$B$9:$N$113,10,FALSE),"")</f>
        <v/>
      </c>
      <c r="W58" s="30" t="str">
        <f>IFERROR(VLOOKUP($T58,'114年1月15日'!$B$9:$N$113,11,FALSE),"")</f>
        <v/>
      </c>
      <c r="X58" s="30" t="str">
        <f>IFERROR(VLOOKUP($T58,'114年1月15日'!$B$9:$N$113,12,FALSE),"")</f>
        <v/>
      </c>
    </row>
    <row r="59" spans="1:24" x14ac:dyDescent="0.25">
      <c r="A59" t="str">
        <f t="shared" si="0"/>
        <v/>
      </c>
      <c r="B59" s="30" t="str">
        <f t="array" ref="B59">IFERROR(INDEX('114年1月15日'!$B$9:$N$113,SMALL(IF('114年1月15日'!$C$9:$C$114&gt;200,ROW($1:$104),"X"),ROW('114年1月15日'!C57)),1),"")</f>
        <v/>
      </c>
      <c r="C59" s="30" t="str">
        <f>IFERROR(VLOOKUP($B59,'114年1月15日'!$B$9:$N$113,9,FALSE),"")</f>
        <v/>
      </c>
      <c r="D59" s="30" t="str">
        <f>IFERROR(VLOOKUP($B59,'114年1月15日'!$B$9:$N$113,10,FALSE),"")</f>
        <v/>
      </c>
      <c r="E59" s="30" t="str">
        <f>IFERROR(VLOOKUP($B59,'114年1月15日'!$B$9:$N$113,11,FALSE),"")</f>
        <v/>
      </c>
      <c r="F59" s="30" t="str">
        <f>IFERROR(VLOOKUP($B59,'114年1月15日'!$B$9:$N$113,12,FALSE),"")</f>
        <v/>
      </c>
      <c r="G59" s="30" t="str">
        <f t="shared" si="1"/>
        <v/>
      </c>
      <c r="H59" s="30" t="str">
        <f t="array" ref="H59">IFERROR(INDEX('114年1月15日'!$B$9:$N$113,SMALL(IF('114年1月15日'!$D$9:$D$114&gt;200,ROW($1:$104),"X"),ROW('114年1月15日'!C57)),1),"")</f>
        <v/>
      </c>
      <c r="I59" s="30" t="str">
        <f>IFERROR(VLOOKUP($H59,'114年1月15日'!$B$9:$N$113,9,FALSE),"")</f>
        <v/>
      </c>
      <c r="J59" s="30" t="str">
        <f>IFERROR(VLOOKUP($H59,'114年1月15日'!$B$9:$N$113,10,FALSE),"")</f>
        <v/>
      </c>
      <c r="K59" s="30" t="str">
        <f>IFERROR(VLOOKUP($H59,'114年1月15日'!$B$9:$N$113,11,FALSE),"")</f>
        <v/>
      </c>
      <c r="L59" s="30" t="str">
        <f>IFERROR(VLOOKUP($H59,'114年1月15日'!$B$9:$N$113,12,FALSE),"")</f>
        <v/>
      </c>
      <c r="M59" s="30" t="str">
        <f t="shared" si="2"/>
        <v/>
      </c>
      <c r="N59" s="30" t="str">
        <f t="array" ref="N59">IFERROR(INDEX('114年1月15日'!$B$9:$N$113,SMALL(IF('114年1月15日'!$E$9:$E$114&gt;200,ROW($1:$104),"X"),ROW('114年1月15日'!C57)),1),"")</f>
        <v/>
      </c>
      <c r="O59" s="30" t="str">
        <f>IFERROR(VLOOKUP($N59,'114年1月15日'!$B$9:$N$113,9,FALSE),"")</f>
        <v/>
      </c>
      <c r="P59" s="30" t="str">
        <f>IFERROR(VLOOKUP($N59,'114年1月15日'!$B$9:$N$113,10,FALSE),"")</f>
        <v/>
      </c>
      <c r="Q59" s="30" t="str">
        <f>IFERROR(VLOOKUP($N59,'114年1月15日'!$B$9:$N$113,11,FALSE),"")</f>
        <v/>
      </c>
      <c r="R59" s="30" t="str">
        <f>IFERROR(VLOOKUP($N59,'114年1月15日'!$B$9:$N$113,12,FALSE),"")</f>
        <v/>
      </c>
      <c r="S59" s="30" t="str">
        <f t="shared" si="4"/>
        <v/>
      </c>
      <c r="T59" s="30" t="str">
        <f t="array" ref="T59">IFERROR(INDEX('114年1月15日'!$B$9:$N$113,SMALL(IF('114年1月15日'!$F$9:$F$114&gt;200,ROW($1:$104),"X"),ROW('114年1月15日'!C57)),1),"")</f>
        <v/>
      </c>
      <c r="U59" s="30" t="str">
        <f>IFERROR(VLOOKUP($T59,'114年1月15日'!$B$9:$N$113,9,FALSE),"")</f>
        <v/>
      </c>
      <c r="V59" s="30" t="str">
        <f>IFERROR(VLOOKUP($T59,'114年1月15日'!$B$9:$N$113,10,FALSE),"")</f>
        <v/>
      </c>
      <c r="W59" s="30" t="str">
        <f>IFERROR(VLOOKUP($T59,'114年1月15日'!$B$9:$N$113,11,FALSE),"")</f>
        <v/>
      </c>
      <c r="X59" s="30" t="str">
        <f>IFERROR(VLOOKUP($T59,'114年1月15日'!$B$9:$N$113,12,FALSE),"")</f>
        <v/>
      </c>
    </row>
    <row r="60" spans="1:24" x14ac:dyDescent="0.25">
      <c r="A60" t="str">
        <f t="shared" si="0"/>
        <v/>
      </c>
      <c r="B60" s="30" t="str">
        <f t="array" ref="B60">IFERROR(INDEX('114年1月15日'!$B$9:$N$113,SMALL(IF('114年1月15日'!$C$9:$C$114&gt;200,ROW($1:$104),"X"),ROW('114年1月15日'!C114)),1),"")</f>
        <v/>
      </c>
      <c r="C60" s="30" t="str">
        <f>IFERROR(VLOOKUP($B60,'114年1月15日'!$B$9:$N$113,9,FALSE),"")</f>
        <v/>
      </c>
      <c r="D60" s="30" t="str">
        <f>IFERROR(VLOOKUP($B60,'114年1月15日'!$B$9:$N$113,10,FALSE),"")</f>
        <v/>
      </c>
      <c r="E60" s="30" t="str">
        <f>IFERROR(VLOOKUP($B60,'114年1月15日'!$B$9:$N$113,11,FALSE),"")</f>
        <v/>
      </c>
      <c r="F60" s="30" t="str">
        <f>IFERROR(VLOOKUP($B60,'114年1月15日'!$B$9:$N$113,12,FALSE),"")</f>
        <v/>
      </c>
      <c r="G60" s="30" t="str">
        <f t="shared" si="1"/>
        <v/>
      </c>
      <c r="H60" s="30" t="str">
        <f t="array" ref="H60">IFERROR(INDEX('114年1月15日'!$B$9:$N$113,SMALL(IF('114年1月15日'!$D$9:$D$114&gt;200,ROW($1:$104),"X"),ROW('114年1月15日'!C114)),1),"")</f>
        <v/>
      </c>
      <c r="I60" s="30" t="str">
        <f>IFERROR(VLOOKUP($H60,'114年1月15日'!$B$9:$N$113,9,FALSE),"")</f>
        <v/>
      </c>
      <c r="J60" s="30" t="str">
        <f>IFERROR(VLOOKUP($H60,'114年1月15日'!$B$9:$N$113,10,FALSE),"")</f>
        <v/>
      </c>
      <c r="K60" s="30" t="str">
        <f>IFERROR(VLOOKUP($H60,'114年1月15日'!$B$9:$N$113,11,FALSE),"")</f>
        <v/>
      </c>
      <c r="L60" s="30" t="str">
        <f>IFERROR(VLOOKUP($H60,'114年1月15日'!$B$9:$N$113,12,FALSE),"")</f>
        <v/>
      </c>
      <c r="M60" s="30" t="str">
        <f t="shared" si="2"/>
        <v/>
      </c>
      <c r="N60" s="30" t="str">
        <f t="array" ref="N60">IFERROR(INDEX('114年1月15日'!$B$9:$N$113,SMALL(IF('114年1月15日'!$E$9:$E$114&gt;200,ROW($1:$104),"X"),ROW('114年1月15日'!C114)),1),"")</f>
        <v/>
      </c>
      <c r="O60" s="30" t="str">
        <f>IFERROR(VLOOKUP($N60,'114年1月15日'!$B$9:$N$113,9,FALSE),"")</f>
        <v/>
      </c>
      <c r="P60" s="30" t="str">
        <f>IFERROR(VLOOKUP($N60,'114年1月15日'!$B$9:$N$113,10,FALSE),"")</f>
        <v/>
      </c>
      <c r="Q60" s="30" t="str">
        <f>IFERROR(VLOOKUP($N60,'114年1月15日'!$B$9:$N$113,11,FALSE),"")</f>
        <v/>
      </c>
      <c r="R60" s="30" t="str">
        <f>IFERROR(VLOOKUP($N60,'114年1月15日'!$B$9:$N$113,12,FALSE),"")</f>
        <v/>
      </c>
      <c r="S60" s="30" t="str">
        <f t="shared" si="4"/>
        <v/>
      </c>
      <c r="T60" s="30" t="str">
        <f t="array" ref="T60">IFERROR(INDEX('114年1月15日'!$B$9:$N$113,SMALL(IF('114年1月15日'!$F$9:$F$114&gt;200,ROW($1:$104),"X"),ROW('114年1月15日'!C114)),1),"")</f>
        <v/>
      </c>
      <c r="U60" s="30" t="str">
        <f>IFERROR(VLOOKUP($T60,'114年1月15日'!$B$9:$N$113,9,FALSE),"")</f>
        <v/>
      </c>
      <c r="V60" s="30" t="str">
        <f>IFERROR(VLOOKUP($T60,'114年1月15日'!$B$9:$N$113,10,FALSE),"")</f>
        <v/>
      </c>
      <c r="W60" s="30" t="str">
        <f>IFERROR(VLOOKUP($T60,'114年1月15日'!$B$9:$N$113,11,FALSE),"")</f>
        <v/>
      </c>
      <c r="X60" s="30" t="str">
        <f>IFERROR(VLOOKUP($T60,'114年1月15日'!$B$9:$N$113,12,FALSE),"")</f>
        <v/>
      </c>
    </row>
    <row r="61" spans="1:24" x14ac:dyDescent="0.25">
      <c r="A61" t="str">
        <f t="shared" si="0"/>
        <v/>
      </c>
      <c r="G61" s="30" t="str">
        <f t="shared" si="1"/>
        <v/>
      </c>
      <c r="M61" s="30" t="str">
        <f t="shared" si="2"/>
        <v/>
      </c>
      <c r="S61" s="30" t="str">
        <f t="shared" si="4"/>
        <v/>
      </c>
    </row>
    <row r="62" spans="1:24" x14ac:dyDescent="0.25">
      <c r="A62" t="str">
        <f t="shared" si="0"/>
        <v/>
      </c>
      <c r="G62" s="30" t="str">
        <f t="shared" si="1"/>
        <v/>
      </c>
      <c r="M62" s="30" t="str">
        <f t="shared" si="2"/>
        <v/>
      </c>
      <c r="S62" s="30" t="str">
        <f t="shared" si="4"/>
        <v/>
      </c>
    </row>
    <row r="63" spans="1:24" x14ac:dyDescent="0.25">
      <c r="A63" t="str">
        <f t="shared" si="0"/>
        <v/>
      </c>
      <c r="G63" s="30" t="str">
        <f t="shared" si="1"/>
        <v/>
      </c>
      <c r="M63" s="30" t="str">
        <f t="shared" si="2"/>
        <v/>
      </c>
      <c r="S63" s="30" t="str">
        <f t="shared" si="4"/>
        <v/>
      </c>
    </row>
    <row r="64" spans="1:24" x14ac:dyDescent="0.25">
      <c r="A64" t="str">
        <f t="shared" si="0"/>
        <v/>
      </c>
      <c r="G64" s="30" t="str">
        <f t="shared" si="1"/>
        <v/>
      </c>
      <c r="M64" s="30" t="str">
        <f t="shared" si="2"/>
        <v/>
      </c>
      <c r="S64" s="30" t="str">
        <f t="shared" si="4"/>
        <v/>
      </c>
    </row>
    <row r="65" spans="1:19" x14ac:dyDescent="0.25">
      <c r="A65" t="str">
        <f t="shared" si="0"/>
        <v/>
      </c>
      <c r="G65" s="30" t="str">
        <f t="shared" si="1"/>
        <v/>
      </c>
      <c r="M65" s="30" t="str">
        <f t="shared" si="2"/>
        <v/>
      </c>
      <c r="S65" s="30" t="str">
        <f t="shared" si="4"/>
        <v/>
      </c>
    </row>
    <row r="66" spans="1:19" x14ac:dyDescent="0.25">
      <c r="A66" t="str">
        <f t="shared" si="0"/>
        <v/>
      </c>
      <c r="G66" s="30" t="str">
        <f t="shared" si="1"/>
        <v/>
      </c>
      <c r="M66" s="30" t="str">
        <f t="shared" si="2"/>
        <v/>
      </c>
      <c r="S66" s="30" t="str">
        <f t="shared" si="4"/>
        <v/>
      </c>
    </row>
    <row r="67" spans="1:19" x14ac:dyDescent="0.25">
      <c r="A67" t="str">
        <f t="shared" si="0"/>
        <v/>
      </c>
      <c r="G67" s="30" t="str">
        <f t="shared" si="1"/>
        <v/>
      </c>
      <c r="M67" s="30" t="str">
        <f t="shared" si="2"/>
        <v/>
      </c>
      <c r="S67" s="30" t="str">
        <f t="shared" si="4"/>
        <v/>
      </c>
    </row>
    <row r="68" spans="1:19" x14ac:dyDescent="0.25">
      <c r="A68" t="str">
        <f t="shared" si="0"/>
        <v/>
      </c>
      <c r="G68" s="30" t="str">
        <f t="shared" si="1"/>
        <v/>
      </c>
      <c r="M68" s="30" t="str">
        <f t="shared" si="2"/>
        <v/>
      </c>
      <c r="S68" s="30" t="str">
        <f t="shared" si="4"/>
        <v/>
      </c>
    </row>
    <row r="69" spans="1:19" x14ac:dyDescent="0.25">
      <c r="A69" t="str">
        <f t="shared" ref="A69:A100" si="5">IF($B69&lt;&gt;"",$A68+1,"")</f>
        <v/>
      </c>
      <c r="G69" s="30" t="str">
        <f t="shared" ref="G69:G100" si="6">IF($H69&lt;&gt;"",$G68+1,"")</f>
        <v/>
      </c>
      <c r="M69" s="30" t="str">
        <f t="shared" ref="M69:M100" si="7">IF($N69&lt;&gt;"",$M68+1,"")</f>
        <v/>
      </c>
      <c r="S69" s="30" t="str">
        <f t="shared" ref="S69:S100" si="8">IF($T69&lt;&gt;"",$S68+1,"")</f>
        <v/>
      </c>
    </row>
    <row r="70" spans="1:19" x14ac:dyDescent="0.25">
      <c r="A70" t="str">
        <f t="shared" si="5"/>
        <v/>
      </c>
      <c r="G70" s="30" t="str">
        <f t="shared" si="6"/>
        <v/>
      </c>
      <c r="M70" s="30" t="str">
        <f t="shared" si="7"/>
        <v/>
      </c>
      <c r="S70" s="30" t="str">
        <f t="shared" si="8"/>
        <v/>
      </c>
    </row>
    <row r="71" spans="1:19" x14ac:dyDescent="0.25">
      <c r="A71" t="str">
        <f t="shared" si="5"/>
        <v/>
      </c>
      <c r="G71" s="30" t="str">
        <f t="shared" si="6"/>
        <v/>
      </c>
      <c r="M71" s="30" t="str">
        <f t="shared" si="7"/>
        <v/>
      </c>
      <c r="S71" s="30" t="str">
        <f t="shared" si="8"/>
        <v/>
      </c>
    </row>
    <row r="72" spans="1:19" x14ac:dyDescent="0.25">
      <c r="A72" t="str">
        <f t="shared" si="5"/>
        <v/>
      </c>
      <c r="G72" s="30" t="str">
        <f t="shared" si="6"/>
        <v/>
      </c>
      <c r="M72" s="30" t="str">
        <f t="shared" si="7"/>
        <v/>
      </c>
      <c r="S72" s="30" t="str">
        <f t="shared" si="8"/>
        <v/>
      </c>
    </row>
    <row r="73" spans="1:19" x14ac:dyDescent="0.25">
      <c r="A73" t="str">
        <f t="shared" si="5"/>
        <v/>
      </c>
      <c r="G73" s="30" t="str">
        <f t="shared" si="6"/>
        <v/>
      </c>
      <c r="M73" s="30" t="str">
        <f t="shared" si="7"/>
        <v/>
      </c>
      <c r="S73" s="30" t="str">
        <f t="shared" si="8"/>
        <v/>
      </c>
    </row>
    <row r="74" spans="1:19" x14ac:dyDescent="0.25">
      <c r="A74" t="str">
        <f t="shared" si="5"/>
        <v/>
      </c>
      <c r="G74" s="30" t="str">
        <f t="shared" si="6"/>
        <v/>
      </c>
      <c r="M74" s="30" t="str">
        <f t="shared" si="7"/>
        <v/>
      </c>
      <c r="S74" s="30" t="str">
        <f t="shared" si="8"/>
        <v/>
      </c>
    </row>
    <row r="75" spans="1:19" x14ac:dyDescent="0.25">
      <c r="A75" t="str">
        <f t="shared" si="5"/>
        <v/>
      </c>
      <c r="G75" s="30" t="str">
        <f t="shared" si="6"/>
        <v/>
      </c>
      <c r="M75" s="30" t="str">
        <f t="shared" si="7"/>
        <v/>
      </c>
      <c r="S75" s="30" t="str">
        <f t="shared" si="8"/>
        <v/>
      </c>
    </row>
    <row r="76" spans="1:19" x14ac:dyDescent="0.25">
      <c r="A76" t="str">
        <f t="shared" si="5"/>
        <v/>
      </c>
      <c r="G76" s="30" t="str">
        <f t="shared" si="6"/>
        <v/>
      </c>
      <c r="M76" s="30" t="str">
        <f t="shared" si="7"/>
        <v/>
      </c>
      <c r="S76" s="30" t="str">
        <f t="shared" si="8"/>
        <v/>
      </c>
    </row>
    <row r="77" spans="1:19" x14ac:dyDescent="0.25">
      <c r="A77" t="str">
        <f t="shared" si="5"/>
        <v/>
      </c>
      <c r="G77" s="30" t="str">
        <f t="shared" si="6"/>
        <v/>
      </c>
      <c r="M77" s="30" t="str">
        <f t="shared" si="7"/>
        <v/>
      </c>
      <c r="S77" s="30" t="str">
        <f t="shared" si="8"/>
        <v/>
      </c>
    </row>
    <row r="78" spans="1:19" x14ac:dyDescent="0.25">
      <c r="A78" t="str">
        <f t="shared" si="5"/>
        <v/>
      </c>
      <c r="G78" s="30" t="str">
        <f t="shared" si="6"/>
        <v/>
      </c>
      <c r="M78" s="30" t="str">
        <f t="shared" si="7"/>
        <v/>
      </c>
      <c r="S78" s="30" t="str">
        <f t="shared" si="8"/>
        <v/>
      </c>
    </row>
    <row r="79" spans="1:19" x14ac:dyDescent="0.25">
      <c r="A79" t="str">
        <f t="shared" si="5"/>
        <v/>
      </c>
      <c r="G79" s="30" t="str">
        <f t="shared" si="6"/>
        <v/>
      </c>
      <c r="M79" s="30" t="str">
        <f t="shared" si="7"/>
        <v/>
      </c>
      <c r="S79" s="30" t="str">
        <f t="shared" si="8"/>
        <v/>
      </c>
    </row>
    <row r="80" spans="1:19" x14ac:dyDescent="0.25">
      <c r="A80" t="str">
        <f t="shared" si="5"/>
        <v/>
      </c>
      <c r="G80" s="30" t="str">
        <f t="shared" si="6"/>
        <v/>
      </c>
      <c r="M80" s="30" t="str">
        <f t="shared" si="7"/>
        <v/>
      </c>
      <c r="S80" s="30" t="str">
        <f t="shared" si="8"/>
        <v/>
      </c>
    </row>
    <row r="81" spans="1:19" x14ac:dyDescent="0.25">
      <c r="A81" t="str">
        <f t="shared" si="5"/>
        <v/>
      </c>
      <c r="G81" s="30" t="str">
        <f t="shared" si="6"/>
        <v/>
      </c>
      <c r="M81" s="30" t="str">
        <f t="shared" si="7"/>
        <v/>
      </c>
      <c r="S81" s="30" t="str">
        <f t="shared" si="8"/>
        <v/>
      </c>
    </row>
    <row r="82" spans="1:19" x14ac:dyDescent="0.25">
      <c r="A82" t="str">
        <f t="shared" si="5"/>
        <v/>
      </c>
      <c r="G82" s="30" t="str">
        <f t="shared" si="6"/>
        <v/>
      </c>
      <c r="M82" s="30" t="str">
        <f t="shared" si="7"/>
        <v/>
      </c>
      <c r="S82" s="30" t="str">
        <f t="shared" si="8"/>
        <v/>
      </c>
    </row>
    <row r="83" spans="1:19" x14ac:dyDescent="0.25">
      <c r="A83" t="str">
        <f t="shared" si="5"/>
        <v/>
      </c>
      <c r="G83" s="30" t="str">
        <f t="shared" si="6"/>
        <v/>
      </c>
      <c r="M83" s="30" t="str">
        <f t="shared" si="7"/>
        <v/>
      </c>
      <c r="S83" s="30" t="str">
        <f t="shared" si="8"/>
        <v/>
      </c>
    </row>
    <row r="84" spans="1:19" x14ac:dyDescent="0.25">
      <c r="A84" t="str">
        <f t="shared" si="5"/>
        <v/>
      </c>
      <c r="G84" s="30" t="str">
        <f t="shared" si="6"/>
        <v/>
      </c>
      <c r="M84" s="30" t="str">
        <f t="shared" si="7"/>
        <v/>
      </c>
      <c r="S84" s="30" t="str">
        <f t="shared" si="8"/>
        <v/>
      </c>
    </row>
    <row r="85" spans="1:19" x14ac:dyDescent="0.25">
      <c r="A85" t="str">
        <f t="shared" si="5"/>
        <v/>
      </c>
      <c r="G85" s="30" t="str">
        <f t="shared" si="6"/>
        <v/>
      </c>
      <c r="M85" s="30" t="str">
        <f t="shared" si="7"/>
        <v/>
      </c>
      <c r="S85" s="30" t="str">
        <f t="shared" si="8"/>
        <v/>
      </c>
    </row>
    <row r="86" spans="1:19" x14ac:dyDescent="0.25">
      <c r="A86" t="str">
        <f t="shared" si="5"/>
        <v/>
      </c>
      <c r="G86" s="30" t="str">
        <f t="shared" si="6"/>
        <v/>
      </c>
      <c r="M86" s="30" t="str">
        <f t="shared" si="7"/>
        <v/>
      </c>
      <c r="S86" s="30" t="str">
        <f t="shared" si="8"/>
        <v/>
      </c>
    </row>
    <row r="87" spans="1:19" x14ac:dyDescent="0.25">
      <c r="A87" t="str">
        <f t="shared" si="5"/>
        <v/>
      </c>
      <c r="G87" s="30" t="str">
        <f t="shared" si="6"/>
        <v/>
      </c>
      <c r="M87" s="30" t="str">
        <f t="shared" si="7"/>
        <v/>
      </c>
      <c r="S87" s="30" t="str">
        <f t="shared" si="8"/>
        <v/>
      </c>
    </row>
    <row r="88" spans="1:19" x14ac:dyDescent="0.25">
      <c r="A88" t="str">
        <f t="shared" si="5"/>
        <v/>
      </c>
      <c r="G88" s="30" t="str">
        <f t="shared" si="6"/>
        <v/>
      </c>
      <c r="M88" s="30" t="str">
        <f t="shared" si="7"/>
        <v/>
      </c>
      <c r="S88" s="30" t="str">
        <f t="shared" si="8"/>
        <v/>
      </c>
    </row>
    <row r="89" spans="1:19" x14ac:dyDescent="0.25">
      <c r="A89" t="str">
        <f t="shared" si="5"/>
        <v/>
      </c>
      <c r="G89" s="30" t="str">
        <f t="shared" si="6"/>
        <v/>
      </c>
      <c r="M89" s="30" t="str">
        <f t="shared" si="7"/>
        <v/>
      </c>
      <c r="S89" s="30" t="str">
        <f t="shared" si="8"/>
        <v/>
      </c>
    </row>
    <row r="90" spans="1:19" x14ac:dyDescent="0.25">
      <c r="A90" t="str">
        <f t="shared" si="5"/>
        <v/>
      </c>
      <c r="G90" s="30" t="str">
        <f t="shared" si="6"/>
        <v/>
      </c>
      <c r="M90" s="30" t="str">
        <f t="shared" si="7"/>
        <v/>
      </c>
      <c r="S90" s="30" t="str">
        <f t="shared" si="8"/>
        <v/>
      </c>
    </row>
    <row r="91" spans="1:19" x14ac:dyDescent="0.25">
      <c r="A91" t="str">
        <f t="shared" si="5"/>
        <v/>
      </c>
      <c r="G91" s="30" t="str">
        <f t="shared" si="6"/>
        <v/>
      </c>
      <c r="M91" s="30" t="str">
        <f t="shared" si="7"/>
        <v/>
      </c>
      <c r="S91" s="30" t="str">
        <f t="shared" si="8"/>
        <v/>
      </c>
    </row>
    <row r="92" spans="1:19" x14ac:dyDescent="0.25">
      <c r="A92" t="str">
        <f t="shared" si="5"/>
        <v/>
      </c>
      <c r="G92" s="30" t="str">
        <f t="shared" si="6"/>
        <v/>
      </c>
      <c r="M92" s="30" t="str">
        <f t="shared" si="7"/>
        <v/>
      </c>
      <c r="S92" s="30" t="str">
        <f t="shared" si="8"/>
        <v/>
      </c>
    </row>
    <row r="93" spans="1:19" x14ac:dyDescent="0.25">
      <c r="A93" t="str">
        <f t="shared" si="5"/>
        <v/>
      </c>
      <c r="G93" s="30" t="str">
        <f t="shared" si="6"/>
        <v/>
      </c>
      <c r="M93" s="30" t="str">
        <f t="shared" si="7"/>
        <v/>
      </c>
      <c r="S93" s="30" t="str">
        <f t="shared" si="8"/>
        <v/>
      </c>
    </row>
    <row r="94" spans="1:19" x14ac:dyDescent="0.25">
      <c r="A94" t="str">
        <f t="shared" si="5"/>
        <v/>
      </c>
      <c r="G94" s="30" t="str">
        <f t="shared" si="6"/>
        <v/>
      </c>
      <c r="M94" s="30" t="str">
        <f t="shared" si="7"/>
        <v/>
      </c>
      <c r="S94" s="30" t="str">
        <f t="shared" si="8"/>
        <v/>
      </c>
    </row>
    <row r="95" spans="1:19" x14ac:dyDescent="0.25">
      <c r="A95" t="str">
        <f t="shared" si="5"/>
        <v/>
      </c>
      <c r="G95" s="30" t="str">
        <f t="shared" si="6"/>
        <v/>
      </c>
      <c r="M95" s="30" t="str">
        <f t="shared" si="7"/>
        <v/>
      </c>
      <c r="S95" s="30" t="str">
        <f t="shared" si="8"/>
        <v/>
      </c>
    </row>
    <row r="96" spans="1:19" x14ac:dyDescent="0.25">
      <c r="A96" t="str">
        <f t="shared" si="5"/>
        <v/>
      </c>
      <c r="G96" s="30" t="str">
        <f t="shared" si="6"/>
        <v/>
      </c>
      <c r="M96" s="30" t="str">
        <f t="shared" si="7"/>
        <v/>
      </c>
      <c r="S96" s="30" t="str">
        <f t="shared" si="8"/>
        <v/>
      </c>
    </row>
    <row r="97" spans="1:19" x14ac:dyDescent="0.25">
      <c r="A97" t="str">
        <f t="shared" si="5"/>
        <v/>
      </c>
      <c r="G97" s="30" t="str">
        <f t="shared" si="6"/>
        <v/>
      </c>
      <c r="M97" s="30" t="str">
        <f t="shared" si="7"/>
        <v/>
      </c>
      <c r="S97" s="30" t="str">
        <f t="shared" si="8"/>
        <v/>
      </c>
    </row>
    <row r="98" spans="1:19" x14ac:dyDescent="0.25">
      <c r="A98" t="str">
        <f t="shared" si="5"/>
        <v/>
      </c>
      <c r="G98" s="30" t="str">
        <f t="shared" si="6"/>
        <v/>
      </c>
      <c r="M98" s="30" t="str">
        <f t="shared" si="7"/>
        <v/>
      </c>
      <c r="S98" s="30" t="str">
        <f t="shared" si="8"/>
        <v/>
      </c>
    </row>
    <row r="99" spans="1:19" x14ac:dyDescent="0.25">
      <c r="A99" t="str">
        <f t="shared" si="5"/>
        <v/>
      </c>
      <c r="G99" s="30" t="str">
        <f t="shared" si="6"/>
        <v/>
      </c>
      <c r="M99" s="30" t="str">
        <f t="shared" si="7"/>
        <v/>
      </c>
      <c r="S99" s="30" t="str">
        <f t="shared" si="8"/>
        <v/>
      </c>
    </row>
    <row r="100" spans="1:19" x14ac:dyDescent="0.25">
      <c r="A100" t="str">
        <f t="shared" si="5"/>
        <v/>
      </c>
      <c r="G100" s="30" t="str">
        <f t="shared" si="6"/>
        <v/>
      </c>
      <c r="M100" s="30" t="str">
        <f t="shared" si="7"/>
        <v/>
      </c>
      <c r="S100" s="30" t="str">
        <f t="shared" si="8"/>
        <v/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topLeftCell="N1" workbookViewId="0">
      <selection activeCell="Z3" sqref="Z3"/>
    </sheetView>
  </sheetViews>
  <sheetFormatPr defaultRowHeight="16.5" x14ac:dyDescent="0.25"/>
  <cols>
    <col min="2" max="2" width="9.5" style="30" bestFit="1" customWidth="1"/>
    <col min="3" max="24" width="9" style="30"/>
  </cols>
  <sheetData>
    <row r="1" spans="1:27" x14ac:dyDescent="0.25">
      <c r="B1" s="30" t="s">
        <v>149</v>
      </c>
      <c r="H1" s="30" t="s">
        <v>148</v>
      </c>
      <c r="N1" s="30" t="s">
        <v>421</v>
      </c>
      <c r="S1" s="22"/>
      <c r="T1" s="22" t="s">
        <v>282</v>
      </c>
      <c r="U1" s="339" t="s">
        <v>1277</v>
      </c>
      <c r="V1" s="22"/>
      <c r="W1" s="22"/>
      <c r="X1" s="22"/>
      <c r="Y1" s="1"/>
      <c r="Z1" s="1"/>
      <c r="AA1" s="1"/>
    </row>
    <row r="2" spans="1:27" ht="19.5" x14ac:dyDescent="0.25">
      <c r="S2" s="22"/>
      <c r="T2" s="22"/>
      <c r="U2" s="22"/>
      <c r="V2" s="22"/>
      <c r="W2" s="22"/>
      <c r="X2" s="22"/>
      <c r="Y2" s="1"/>
      <c r="Z2" s="328">
        <f>SUM(Z3:Z35)</f>
        <v>0</v>
      </c>
      <c r="AA2" s="329" t="s">
        <v>1315</v>
      </c>
    </row>
    <row r="3" spans="1:27" x14ac:dyDescent="0.25">
      <c r="A3">
        <f>IF(B3&lt;&gt;"",1,"")</f>
        <v>1</v>
      </c>
      <c r="B3" s="30" t="str">
        <f t="array" ref="B3">IFERROR(INDEX('115年1月15日'!$B$9:$N$113,SMALL(IF('115年1月15日'!$C$9:$C$113&gt;200,ROW($1:$104),"X"),ROW('115年1月15日'!C1)),1),"")</f>
        <v>陳信輝</v>
      </c>
      <c r="C3" s="30">
        <f>IFERROR(VLOOKUP($B3,'114年1月15日'!$B$9:$N$113,9,FALSE),"")</f>
        <v>54</v>
      </c>
      <c r="D3" s="30">
        <f>IFERROR(VLOOKUP($B3,'114年1月15日'!$B$9:$N$113,10,FALSE),"")</f>
        <v>7</v>
      </c>
      <c r="E3" s="30">
        <f>IFERROR(VLOOKUP($B3,'114年1月15日'!$B$9:$N$113,11,FALSE),"")</f>
        <v>5</v>
      </c>
      <c r="F3" s="30" t="str">
        <f>IFERROR(VLOOKUP($B3,'114年1月15日'!$B$9:$N$113,12,FALSE),"")</f>
        <v>巳</v>
      </c>
      <c r="G3" s="30">
        <f>IF(H3&lt;&gt;"",1,"")</f>
        <v>1</v>
      </c>
      <c r="H3" s="30" t="str">
        <f t="array" ref="H3">IFERROR(INDEX('115年1月15日'!$B$9:$N$113,SMALL(IF('115年1月15日'!$D$9:$D$113&gt;200,ROW($1:$104),"X"),ROW('115年1月15日'!C1)),1),"")</f>
        <v>陳信輝</v>
      </c>
      <c r="I3" s="30">
        <f>IFERROR(VLOOKUP($H3,'114年1月15日'!$B$9:$N$113,9,FALSE),"")</f>
        <v>54</v>
      </c>
      <c r="J3" s="30">
        <f>IFERROR(VLOOKUP($H3,'114年1月15日'!$B$9:$N$113,10,FALSE),"")</f>
        <v>7</v>
      </c>
      <c r="K3" s="30">
        <f>IFERROR(VLOOKUP($H3,'114年1月15日'!$B$9:$N$113,11,FALSE),"")</f>
        <v>5</v>
      </c>
      <c r="L3" s="30" t="str">
        <f>IFERROR(VLOOKUP($H3,'114年1月15日'!$B$9:$N$113,12,FALSE),"")</f>
        <v>巳</v>
      </c>
      <c r="M3" s="30">
        <f>IF(N3&lt;&gt;"",1,"")</f>
        <v>1</v>
      </c>
      <c r="N3" s="30" t="str">
        <f t="array" ref="N3">IFERROR(INDEX('115年1月15日'!$B$9:$N$113,SMALL(IF('115年1月15日'!$E$9:$E$113&gt;200,ROW($1:$104),"X"),ROW('115年1月15日'!C1)),1),"")</f>
        <v>陳信輝</v>
      </c>
      <c r="O3" s="30">
        <f>IFERROR(VLOOKUP($N3,'114年1月15日'!$B$9:$N$113,9,FALSE),"")</f>
        <v>54</v>
      </c>
      <c r="P3" s="30">
        <f>IFERROR(VLOOKUP($N3,'114年1月15日'!$B$9:$N$113,10,FALSE),"")</f>
        <v>7</v>
      </c>
      <c r="Q3" s="30">
        <f>IFERROR(VLOOKUP($N3,'114年1月15日'!$B$9:$N$113,11,FALSE),"")</f>
        <v>5</v>
      </c>
      <c r="R3" s="30" t="str">
        <f>IFERROR(VLOOKUP($N3,'114年1月15日'!$B$9:$N$113,12,FALSE),"")</f>
        <v>巳</v>
      </c>
      <c r="S3" s="22">
        <f>IF(T3&lt;&gt;"",1,"")</f>
        <v>1</v>
      </c>
      <c r="T3" s="22" t="str">
        <f t="array" ref="T3">IFERROR(INDEX('115年1月15日'!$B$9:$N$113,SMALL(IF('115年1月15日'!$F$9:$F$113&gt;200,ROW($1:$104),"X"),ROW('115年1月15日'!C1)),1),"")</f>
        <v>陳信輝</v>
      </c>
      <c r="U3" s="22">
        <f>IFERROR(VLOOKUP($T3,'114年1月15日'!$B$9:$N$113,9,FALSE),"")</f>
        <v>54</v>
      </c>
      <c r="V3" s="22">
        <f>IFERROR(VLOOKUP($T3,'114年1月15日'!$B$9:$N$113,10,FALSE),"")</f>
        <v>7</v>
      </c>
      <c r="W3" s="22">
        <f>IFERROR(VLOOKUP($T3,'114年1月15日'!$B$9:$N$113,11,FALSE),"")</f>
        <v>5</v>
      </c>
      <c r="X3" s="22" t="str">
        <f>IFERROR(VLOOKUP($T3,'114年1月15日'!$B$9:$N$113,12,FALSE),"")</f>
        <v>巳</v>
      </c>
      <c r="Y3" s="1"/>
      <c r="Z3" s="1"/>
      <c r="AA3" s="1"/>
    </row>
    <row r="4" spans="1:27" x14ac:dyDescent="0.25">
      <c r="A4">
        <f>IF($B4&lt;&gt;"",$A3+1,"")</f>
        <v>2</v>
      </c>
      <c r="B4" s="30" t="str">
        <f t="array" ref="B4">IFERROR(INDEX('115年1月15日'!$B$9:$N$113,SMALL(IF('115年1月15日'!$C$9:$C$113&gt;200,ROW($1:$104),"X"),ROW('115年1月15日'!C2)),1),"")</f>
        <v>(丙午)</v>
      </c>
      <c r="C4" s="30" t="str">
        <f>IFERROR(VLOOKUP($B4,'114年1月15日'!$B$9:$N$113,9,FALSE),"")</f>
        <v/>
      </c>
      <c r="D4" s="30" t="str">
        <f>IFERROR(VLOOKUP($B4,'114年1月15日'!$B$9:$N$113,10,FALSE),"")</f>
        <v/>
      </c>
      <c r="E4" s="30" t="str">
        <f>IFERROR(VLOOKUP($B4,'114年1月15日'!$B$9:$N$113,11,FALSE),"")</f>
        <v/>
      </c>
      <c r="F4" s="30" t="str">
        <f>IFERROR(VLOOKUP($B4,'114年1月15日'!$B$9:$N$113,12,FALSE),"")</f>
        <v/>
      </c>
      <c r="G4" s="30">
        <f>IF($H4&lt;&gt;"",$G3+1,"")</f>
        <v>2</v>
      </c>
      <c r="H4" s="30" t="str">
        <f t="array" ref="H4">IFERROR(INDEX('115年1月15日'!$B$9:$N$113,SMALL(IF('115年1月15日'!$D$9:$D$113&gt;200,ROW($1:$104),"X"),ROW('115年1月15日'!C2)),1),"")</f>
        <v>安燈大德</v>
      </c>
      <c r="I4" s="30" t="str">
        <f>IFERROR(VLOOKUP($H4,'114年1月15日'!$B$9:$N$113,9,FALSE),"")</f>
        <v/>
      </c>
      <c r="J4" s="30" t="str">
        <f>IFERROR(VLOOKUP($H4,'114年1月15日'!$B$9:$N$113,10,FALSE),"")</f>
        <v/>
      </c>
      <c r="K4" s="30" t="str">
        <f>IFERROR(VLOOKUP($H4,'114年1月15日'!$B$9:$N$113,11,FALSE),"")</f>
        <v/>
      </c>
      <c r="L4" s="30" t="str">
        <f>IFERROR(VLOOKUP($H4,'114年1月15日'!$B$9:$N$113,12,FALSE),"")</f>
        <v/>
      </c>
      <c r="M4" s="30" t="str">
        <f>IF($N4&lt;&gt;"",$M3+1,"")</f>
        <v/>
      </c>
      <c r="N4" s="30" t="str">
        <f t="array" ref="N4">IFERROR(INDEX('114年1月15日'!$B$9:$M$113,SMALL(IF('114年1月15日'!$E$9:$E$113&gt;200,ROW($1:$104),"X"),ROW('114年1月15日'!C2)),1),"")</f>
        <v/>
      </c>
      <c r="O4" s="30" t="str">
        <f>IFERROR(VLOOKUP($N4,'114年1月15日'!$B$9:$N$113,9,FALSE),"")</f>
        <v/>
      </c>
      <c r="P4" s="30" t="str">
        <f>IFERROR(VLOOKUP($N4,'114年1月15日'!$B$9:$N$113,10,FALSE),"")</f>
        <v/>
      </c>
      <c r="Q4" s="30" t="str">
        <f>IFERROR(VLOOKUP($N4,'114年1月15日'!$B$9:$N$113,11,FALSE),"")</f>
        <v/>
      </c>
      <c r="R4" s="30" t="str">
        <f>IFERROR(VLOOKUP($N4,'114年1月15日'!$B$9:$N$113,12,FALSE),"")</f>
        <v/>
      </c>
      <c r="S4" s="22">
        <f>IF($T4&lt;&gt;"",$S3+1,"")</f>
        <v>2</v>
      </c>
      <c r="T4" s="22" t="str">
        <f t="array" ref="T4">IFERROR(INDEX('115年1月15日'!$B$9:$N$113,SMALL(IF('115年1月15日'!$F$9:$F$113&gt;200,ROW($1:$104),"X"),ROW('115年1月15日'!C2)),1),"")</f>
        <v>安燈大德</v>
      </c>
      <c r="U4" s="22" t="str">
        <f>IFERROR(VLOOKUP($T4,'114年1月15日'!$B$9:$N$113,9,FALSE),"")</f>
        <v/>
      </c>
      <c r="V4" s="22" t="str">
        <f>IFERROR(VLOOKUP($T4,'114年1月15日'!$B$9:$N$113,10,FALSE),"")</f>
        <v/>
      </c>
      <c r="W4" s="22" t="str">
        <f>IFERROR(VLOOKUP($T4,'114年1月15日'!$B$9:$N$113,11,FALSE),"")</f>
        <v/>
      </c>
      <c r="X4" s="22" t="str">
        <f>IFERROR(VLOOKUP($T4,'114年1月15日'!$B$9:$N$113,12,FALSE),"")</f>
        <v/>
      </c>
      <c r="Y4" s="1"/>
      <c r="Z4" s="1"/>
      <c r="AA4" s="1"/>
    </row>
    <row r="5" spans="1:27" x14ac:dyDescent="0.25">
      <c r="A5">
        <f t="shared" ref="A5:A98" si="0">IF($B5&lt;&gt;"",$A4+1,"")</f>
        <v>3</v>
      </c>
      <c r="B5" s="30" t="str">
        <f t="array" ref="B5">IFERROR(INDEX('115年1月15日'!$B$9:$N$113,SMALL(IF('115年1月15日'!$C$9:$C$113&gt;200,ROW($1:$104),"X"),ROW('115年1月15日'!C3)),1),"")</f>
        <v>安燈大德</v>
      </c>
      <c r="C5" s="30" t="str">
        <f>IFERROR(VLOOKUP($B5,'114年1月15日'!$B$9:$N$113,9,FALSE),"")</f>
        <v/>
      </c>
      <c r="D5" s="30" t="str">
        <f>IFERROR(VLOOKUP($B5,'114年1月15日'!$B$9:$N$113,10,FALSE),"")</f>
        <v/>
      </c>
      <c r="E5" s="30" t="str">
        <f>IFERROR(VLOOKUP($B5,'114年1月15日'!$B$9:$N$113,11,FALSE),"")</f>
        <v/>
      </c>
      <c r="F5" s="30" t="str">
        <f>IFERROR(VLOOKUP($B5,'114年1月15日'!$B$9:$N$113,12,FALSE),"")</f>
        <v/>
      </c>
      <c r="G5" s="30" t="str">
        <f t="shared" ref="G5:G98" si="1">IF($H5&lt;&gt;"",$G4+1,"")</f>
        <v/>
      </c>
      <c r="H5" s="30" t="str">
        <f t="array" ref="H5">IFERROR(INDEX('115年1月15日'!$B$9:$N$113,SMALL(IF('115年1月15日'!$D$9:$D$113&gt;200,ROW($1:$104),"X"),ROW('115年1月15日'!C3)),1),"")</f>
        <v/>
      </c>
      <c r="I5" s="30" t="str">
        <f>IFERROR(VLOOKUP($H5,'114年1月15日'!$B$9:$N$113,9,FALSE),"")</f>
        <v/>
      </c>
      <c r="J5" s="30" t="str">
        <f>IFERROR(VLOOKUP($H5,'114年1月15日'!$B$9:$N$113,10,FALSE),"")</f>
        <v/>
      </c>
      <c r="K5" s="30" t="str">
        <f>IFERROR(VLOOKUP($H5,'114年1月15日'!$B$9:$N$113,11,FALSE),"")</f>
        <v/>
      </c>
      <c r="L5" s="30" t="str">
        <f>IFERROR(VLOOKUP($H5,'114年1月15日'!$B$9:$N$113,12,FALSE),"")</f>
        <v/>
      </c>
      <c r="M5" s="30" t="str">
        <f t="shared" ref="M5:M98" si="2">IF($N5&lt;&gt;"",$M4+1,"")</f>
        <v/>
      </c>
      <c r="N5" s="30" t="str">
        <f t="array" ref="N5">IFERROR(INDEX('114年1月15日'!$B$9:$M$113,SMALL(IF('114年1月15日'!$E$9:$E$113&gt;200,ROW($1:$104),"X"),ROW('114年1月15日'!C3)),1),"")</f>
        <v/>
      </c>
      <c r="O5" s="30" t="str">
        <f>IFERROR(VLOOKUP($N5,'114年1月15日'!$B$9:$N$113,9,FALSE),"")</f>
        <v/>
      </c>
      <c r="P5" s="30" t="str">
        <f>IFERROR(VLOOKUP($N5,'114年1月15日'!$B$9:$N$113,10,FALSE),"")</f>
        <v/>
      </c>
      <c r="Q5" s="30" t="str">
        <f>IFERROR(VLOOKUP($N5,'114年1月15日'!$B$9:$N$113,11,FALSE),"")</f>
        <v/>
      </c>
      <c r="R5" s="30" t="str">
        <f>IFERROR(VLOOKUP($N5,'114年1月15日'!$B$9:$N$113,12,FALSE),"")</f>
        <v/>
      </c>
      <c r="S5" s="22" t="str">
        <f t="shared" ref="S5:S98" si="3">IF($T5&lt;&gt;"",$S4+1,"")</f>
        <v/>
      </c>
      <c r="T5" s="22" t="str">
        <f t="array" ref="T5">IFERROR(INDEX('115年1月15日'!$B$9:$N$113,SMALL(IF('115年1月15日'!$F$9:$F$113&gt;200,ROW($1:$104),"X"),ROW('115年1月15日'!C3)),1),"")</f>
        <v/>
      </c>
      <c r="U5" s="22" t="str">
        <f>IFERROR(VLOOKUP($T5,'114年1月15日'!$B$9:$N$113,9,FALSE),"")</f>
        <v/>
      </c>
      <c r="V5" s="22" t="str">
        <f>IFERROR(VLOOKUP($T5,'114年1月15日'!$B$9:$N$113,10,FALSE),"")</f>
        <v/>
      </c>
      <c r="W5" s="22" t="str">
        <f>IFERROR(VLOOKUP($T5,'114年1月15日'!$B$9:$N$113,11,FALSE),"")</f>
        <v/>
      </c>
      <c r="X5" s="22" t="str">
        <f>IFERROR(VLOOKUP($T5,'114年1月15日'!$B$9:$N$113,12,FALSE),"")</f>
        <v/>
      </c>
      <c r="Y5" s="1"/>
      <c r="Z5" s="1"/>
      <c r="AA5" s="1"/>
    </row>
    <row r="6" spans="1:27" x14ac:dyDescent="0.25">
      <c r="A6">
        <f t="shared" si="0"/>
        <v>4</v>
      </c>
      <c r="B6" s="30" t="str">
        <f t="array" ref="B6">IFERROR(INDEX('115年1月15日'!$B$9:$N$113,SMALL(IF('115年1月15日'!$C$9:$C$113&gt;200,ROW($1:$104),"X"),ROW('115年1月15日'!C4)),1),"")</f>
        <v>(丁丑)</v>
      </c>
      <c r="C6" s="30" t="str">
        <f>IFERROR(VLOOKUP($B6,'114年1月15日'!$B$9:$N$113,9,FALSE),"")</f>
        <v/>
      </c>
      <c r="D6" s="30" t="str">
        <f>IFERROR(VLOOKUP($B6,'114年1月15日'!$B$9:$N$113,10,FALSE),"")</f>
        <v/>
      </c>
      <c r="E6" s="30" t="str">
        <f>IFERROR(VLOOKUP($B6,'114年1月15日'!$B$9:$N$113,11,FALSE),"")</f>
        <v/>
      </c>
      <c r="F6" s="30" t="str">
        <f>IFERROR(VLOOKUP($B6,'114年1月15日'!$B$9:$N$113,12,FALSE),"")</f>
        <v/>
      </c>
      <c r="G6" s="30" t="str">
        <f t="shared" si="1"/>
        <v/>
      </c>
      <c r="H6" s="30" t="str">
        <f t="array" ref="H6">IFERROR(INDEX('115年1月15日'!$B$9:$N$113,SMALL(IF('115年1月15日'!$D$9:$D$113&gt;200,ROW($1:$104),"X"),ROW('115年1月15日'!C4)),1),"")</f>
        <v/>
      </c>
      <c r="I6" s="30" t="str">
        <f>IFERROR(VLOOKUP($H6,'114年1月15日'!$B$9:$N$113,9,FALSE),"")</f>
        <v/>
      </c>
      <c r="J6" s="30" t="str">
        <f>IFERROR(VLOOKUP($H6,'114年1月15日'!$B$9:$N$113,10,FALSE),"")</f>
        <v/>
      </c>
      <c r="K6" s="30" t="str">
        <f>IFERROR(VLOOKUP($H6,'114年1月15日'!$B$9:$N$113,11,FALSE),"")</f>
        <v/>
      </c>
      <c r="L6" s="30" t="str">
        <f>IFERROR(VLOOKUP($H6,'114年1月15日'!$B$9:$N$113,12,FALSE),"")</f>
        <v/>
      </c>
      <c r="M6" s="30" t="str">
        <f t="shared" si="2"/>
        <v/>
      </c>
      <c r="N6" s="30" t="str">
        <f t="array" ref="N6">IFERROR(INDEX('114年1月15日'!$B$9:$M$113,SMALL(IF('114年1月15日'!$E$9:$E$113&gt;200,ROW($1:$104),"X"),ROW('114年1月15日'!C4)),1),"")</f>
        <v/>
      </c>
      <c r="O6" s="30" t="str">
        <f>IFERROR(VLOOKUP($N6,'114年1月15日'!$B$9:$N$113,9,FALSE),"")</f>
        <v/>
      </c>
      <c r="P6" s="30" t="str">
        <f>IFERROR(VLOOKUP($N6,'114年1月15日'!$B$9:$N$113,10,FALSE),"")</f>
        <v/>
      </c>
      <c r="Q6" s="30" t="str">
        <f>IFERROR(VLOOKUP($N6,'114年1月15日'!$B$9:$N$113,11,FALSE),"")</f>
        <v/>
      </c>
      <c r="R6" s="30" t="str">
        <f>IFERROR(VLOOKUP($N6,'114年1月15日'!$B$9:$N$113,12,FALSE),"")</f>
        <v/>
      </c>
      <c r="S6" s="22" t="str">
        <f t="shared" si="3"/>
        <v/>
      </c>
      <c r="T6" s="22" t="str">
        <f t="array" ref="T6">IFERROR(INDEX('115年1月15日'!$B$9:$N$113,SMALL(IF('115年1月15日'!$F$9:$F$113&gt;200,ROW($1:$104),"X"),ROW('115年1月15日'!C4)),1),"")</f>
        <v/>
      </c>
      <c r="U6" s="22" t="str">
        <f>IFERROR(VLOOKUP($T6,'114年1月15日'!$B$9:$N$113,9,FALSE),"")</f>
        <v/>
      </c>
      <c r="V6" s="22" t="str">
        <f>IFERROR(VLOOKUP($T6,'114年1月15日'!$B$9:$N$113,10,FALSE),"")</f>
        <v/>
      </c>
      <c r="W6" s="22" t="str">
        <f>IFERROR(VLOOKUP($T6,'114年1月15日'!$B$9:$N$113,11,FALSE),"")</f>
        <v/>
      </c>
      <c r="X6" s="22" t="str">
        <f>IFERROR(VLOOKUP($T6,'114年1月15日'!$B$9:$N$113,12,FALSE),"")</f>
        <v/>
      </c>
      <c r="Y6" s="1"/>
      <c r="Z6" s="1"/>
      <c r="AA6" s="1"/>
    </row>
    <row r="7" spans="1:27" x14ac:dyDescent="0.25">
      <c r="A7">
        <f t="shared" si="0"/>
        <v>5</v>
      </c>
      <c r="B7" s="30" t="str">
        <f t="array" ref="B7">IFERROR(INDEX('115年1月15日'!$B$9:$N$113,SMALL(IF('115年1月15日'!$C$9:$C$113&gt;200,ROW($1:$104),"X"),ROW('115年1月15日'!C5)),1),"")</f>
        <v>(甲辰)</v>
      </c>
      <c r="C7" s="30" t="str">
        <f>IFERROR(VLOOKUP($B7,'114年1月15日'!$B$9:$N$113,9,FALSE),"")</f>
        <v/>
      </c>
      <c r="D7" s="30" t="str">
        <f>IFERROR(VLOOKUP($B7,'114年1月15日'!$B$9:$N$113,10,FALSE),"")</f>
        <v/>
      </c>
      <c r="E7" s="30" t="str">
        <f>IFERROR(VLOOKUP($B7,'114年1月15日'!$B$9:$N$113,11,FALSE),"")</f>
        <v/>
      </c>
      <c r="F7" s="30" t="str">
        <f>IFERROR(VLOOKUP($B7,'114年1月15日'!$B$9:$N$113,12,FALSE),"")</f>
        <v/>
      </c>
      <c r="G7" s="30" t="str">
        <f t="shared" si="1"/>
        <v/>
      </c>
      <c r="H7" s="30" t="str">
        <f t="array" ref="H7">IFERROR(INDEX('115年1月15日'!$B$9:$N$113,SMALL(IF('115年1月15日'!$D$9:$D$113&gt;200,ROW($1:$104),"X"),ROW('115年1月15日'!C5)),1),"")</f>
        <v/>
      </c>
      <c r="I7" s="30" t="str">
        <f>IFERROR(VLOOKUP($H7,'114年1月15日'!$B$9:$N$113,9,FALSE),"")</f>
        <v/>
      </c>
      <c r="J7" s="30" t="str">
        <f>IFERROR(VLOOKUP($H7,'114年1月15日'!$B$9:$N$113,10,FALSE),"")</f>
        <v/>
      </c>
      <c r="K7" s="30" t="str">
        <f>IFERROR(VLOOKUP($H7,'114年1月15日'!$B$9:$N$113,11,FALSE),"")</f>
        <v/>
      </c>
      <c r="L7" s="30" t="str">
        <f>IFERROR(VLOOKUP($H7,'114年1月15日'!$B$9:$N$113,12,FALSE),"")</f>
        <v/>
      </c>
      <c r="M7" s="30" t="str">
        <f t="shared" si="2"/>
        <v/>
      </c>
      <c r="N7" s="30" t="str">
        <f t="array" ref="N7">IFERROR(INDEX('114年1月15日'!$B$9:$M$113,SMALL(IF('114年1月15日'!$E$9:$E$113&gt;200,ROW($1:$104),"X"),ROW('114年1月15日'!C5)),1),"")</f>
        <v/>
      </c>
      <c r="O7" s="30" t="str">
        <f>IFERROR(VLOOKUP($N7,'114年1月15日'!$B$9:$N$113,9,FALSE),"")</f>
        <v/>
      </c>
      <c r="P7" s="30" t="str">
        <f>IFERROR(VLOOKUP($N7,'114年1月15日'!$B$9:$N$113,10,FALSE),"")</f>
        <v/>
      </c>
      <c r="Q7" s="30" t="str">
        <f>IFERROR(VLOOKUP($N7,'114年1月15日'!$B$9:$N$113,11,FALSE),"")</f>
        <v/>
      </c>
      <c r="R7" s="30" t="str">
        <f>IFERROR(VLOOKUP($N7,'114年1月15日'!$B$9:$N$113,12,FALSE),"")</f>
        <v/>
      </c>
      <c r="S7" s="22" t="str">
        <f t="shared" si="3"/>
        <v/>
      </c>
      <c r="T7" s="22" t="str">
        <f t="array" ref="T7">IFERROR(INDEX('115年1月15日'!$B$9:$N$113,SMALL(IF('115年1月15日'!$F$9:$F$113&gt;200,ROW($1:$104),"X"),ROW('115年1月15日'!C5)),1),"")</f>
        <v/>
      </c>
      <c r="U7" s="22" t="str">
        <f>IFERROR(VLOOKUP($T7,'114年1月15日'!$B$9:$N$113,9,FALSE),"")</f>
        <v/>
      </c>
      <c r="V7" s="22" t="str">
        <f>IFERROR(VLOOKUP($T7,'114年1月15日'!$B$9:$N$113,10,FALSE),"")</f>
        <v/>
      </c>
      <c r="W7" s="22" t="str">
        <f>IFERROR(VLOOKUP($T7,'114年1月15日'!$B$9:$N$113,11,FALSE),"")</f>
        <v/>
      </c>
      <c r="X7" s="22" t="str">
        <f>IFERROR(VLOOKUP($T7,'114年1月15日'!$B$9:$N$113,12,FALSE),"")</f>
        <v/>
      </c>
      <c r="Y7" s="1"/>
      <c r="Z7" s="1"/>
      <c r="AA7" s="1"/>
    </row>
    <row r="8" spans="1:27" x14ac:dyDescent="0.25">
      <c r="A8" t="str">
        <f t="shared" si="0"/>
        <v/>
      </c>
      <c r="B8" s="30" t="str">
        <f t="array" ref="B8">IFERROR(INDEX('115年1月15日'!$B$9:$N$113,SMALL(IF('115年1月15日'!$C$9:$C$113&gt;200,ROW($1:$104),"X"),ROW('115年1月15日'!C6)),1),"")</f>
        <v/>
      </c>
      <c r="C8" s="30" t="str">
        <f>IFERROR(VLOOKUP($B8,'114年1月15日'!$B$9:$N$113,9,FALSE),"")</f>
        <v/>
      </c>
      <c r="D8" s="30" t="str">
        <f>IFERROR(VLOOKUP($B8,'114年1月15日'!$B$9:$N$113,10,FALSE),"")</f>
        <v/>
      </c>
      <c r="E8" s="30" t="str">
        <f>IFERROR(VLOOKUP($B8,'114年1月15日'!$B$9:$N$113,11,FALSE),"")</f>
        <v/>
      </c>
      <c r="F8" s="30" t="str">
        <f>IFERROR(VLOOKUP($B8,'114年1月15日'!$B$9:$N$113,12,FALSE),"")</f>
        <v/>
      </c>
      <c r="G8" s="30" t="str">
        <f t="shared" si="1"/>
        <v/>
      </c>
      <c r="H8" s="30" t="str">
        <f t="array" ref="H8">IFERROR(INDEX('115年1月15日'!$B$9:$N$113,SMALL(IF('115年1月15日'!$D$9:$D$113&gt;200,ROW($1:$104),"X"),ROW('115年1月15日'!C6)),1),"")</f>
        <v/>
      </c>
      <c r="I8" s="30" t="str">
        <f>IFERROR(VLOOKUP($H8,'114年1月15日'!$B$9:$N$113,9,FALSE),"")</f>
        <v/>
      </c>
      <c r="J8" s="30" t="str">
        <f>IFERROR(VLOOKUP($H8,'114年1月15日'!$B$9:$N$113,10,FALSE),"")</f>
        <v/>
      </c>
      <c r="K8" s="30" t="str">
        <f>IFERROR(VLOOKUP($H8,'114年1月15日'!$B$9:$N$113,11,FALSE),"")</f>
        <v/>
      </c>
      <c r="L8" s="30" t="str">
        <f>IFERROR(VLOOKUP($H8,'114年1月15日'!$B$9:$N$113,12,FALSE),"")</f>
        <v/>
      </c>
      <c r="M8" s="30" t="str">
        <f t="shared" si="2"/>
        <v/>
      </c>
      <c r="N8" s="30" t="str">
        <f t="array" ref="N8">IFERROR(INDEX('114年1月15日'!$B$9:$M$113,SMALL(IF('114年1月15日'!$E$9:$E$113&gt;200,ROW($1:$104),"X"),ROW('114年1月15日'!C6)),1),"")</f>
        <v/>
      </c>
      <c r="O8" s="30" t="str">
        <f>IFERROR(VLOOKUP($N8,'114年1月15日'!$B$9:$N$113,9,FALSE),"")</f>
        <v/>
      </c>
      <c r="P8" s="30" t="str">
        <f>IFERROR(VLOOKUP($N8,'114年1月15日'!$B$9:$N$113,10,FALSE),"")</f>
        <v/>
      </c>
      <c r="Q8" s="30" t="str">
        <f>IFERROR(VLOOKUP($N8,'114年1月15日'!$B$9:$N$113,11,FALSE),"")</f>
        <v/>
      </c>
      <c r="R8" s="30" t="str">
        <f>IFERROR(VLOOKUP($N8,'114年1月15日'!$B$9:$N$113,12,FALSE),"")</f>
        <v/>
      </c>
      <c r="S8" s="22" t="str">
        <f t="shared" si="3"/>
        <v/>
      </c>
      <c r="T8" s="22" t="str">
        <f t="array" ref="T8">IFERROR(INDEX('115年1月15日'!$B$9:$N$113,SMALL(IF('115年1月15日'!$F$9:$F$113&gt;200,ROW($1:$104),"X"),ROW('115年1月15日'!C6)),1),"")</f>
        <v/>
      </c>
      <c r="U8" s="22" t="str">
        <f>IFERROR(VLOOKUP($T8,'114年1月15日'!$B$9:$N$113,9,FALSE),"")</f>
        <v/>
      </c>
      <c r="V8" s="22" t="str">
        <f>IFERROR(VLOOKUP($T8,'114年1月15日'!$B$9:$N$113,10,FALSE),"")</f>
        <v/>
      </c>
      <c r="W8" s="22" t="str">
        <f>IFERROR(VLOOKUP($T8,'114年1月15日'!$B$9:$N$113,11,FALSE),"")</f>
        <v/>
      </c>
      <c r="X8" s="22" t="str">
        <f>IFERROR(VLOOKUP($T8,'114年1月15日'!$B$9:$N$113,12,FALSE),"")</f>
        <v/>
      </c>
      <c r="Y8" s="1"/>
      <c r="Z8" s="1"/>
      <c r="AA8" s="1"/>
    </row>
    <row r="9" spans="1:27" x14ac:dyDescent="0.25">
      <c r="A9" t="str">
        <f t="shared" si="0"/>
        <v/>
      </c>
      <c r="B9" s="30" t="str">
        <f t="array" ref="B9">IFERROR(INDEX('115年1月15日'!$B$9:$N$113,SMALL(IF('115年1月15日'!$C$9:$C$113&gt;200,ROW($1:$104),"X"),ROW('115年1月15日'!C7)),1),"")</f>
        <v/>
      </c>
      <c r="C9" s="30" t="str">
        <f>IFERROR(VLOOKUP($B9,'114年1月15日'!$B$9:$N$113,9,FALSE),"")</f>
        <v/>
      </c>
      <c r="D9" s="30" t="str">
        <f>IFERROR(VLOOKUP($B9,'114年1月15日'!$B$9:$N$113,10,FALSE),"")</f>
        <v/>
      </c>
      <c r="E9" s="30" t="str">
        <f>IFERROR(VLOOKUP($B9,'114年1月15日'!$B$9:$N$113,11,FALSE),"")</f>
        <v/>
      </c>
      <c r="F9" s="30" t="str">
        <f>IFERROR(VLOOKUP($B9,'114年1月15日'!$B$9:$N$113,12,FALSE),"")</f>
        <v/>
      </c>
      <c r="G9" s="30" t="str">
        <f t="shared" si="1"/>
        <v/>
      </c>
      <c r="H9" s="30" t="str">
        <f t="array" ref="H9">IFERROR(INDEX('115年1月15日'!$B$9:$N$113,SMALL(IF('115年1月15日'!$D$9:$D$113&gt;200,ROW($1:$104),"X"),ROW('115年1月15日'!C7)),1),"")</f>
        <v/>
      </c>
      <c r="I9" s="30" t="str">
        <f>IFERROR(VLOOKUP($H9,'114年1月15日'!$B$9:$N$113,9,FALSE),"")</f>
        <v/>
      </c>
      <c r="J9" s="30" t="str">
        <f>IFERROR(VLOOKUP($H9,'114年1月15日'!$B$9:$N$113,10,FALSE),"")</f>
        <v/>
      </c>
      <c r="K9" s="30" t="str">
        <f>IFERROR(VLOOKUP($H9,'114年1月15日'!$B$9:$N$113,11,FALSE),"")</f>
        <v/>
      </c>
      <c r="L9" s="30" t="str">
        <f>IFERROR(VLOOKUP($H9,'114年1月15日'!$B$9:$N$113,12,FALSE),"")</f>
        <v/>
      </c>
      <c r="M9" s="30" t="str">
        <f t="shared" si="2"/>
        <v/>
      </c>
      <c r="N9" s="30" t="str">
        <f t="array" ref="N9">IFERROR(INDEX('114年1月15日'!$B$9:$M$113,SMALL(IF('114年1月15日'!$E$9:$E$113&gt;200,ROW($1:$104),"X"),ROW('114年1月15日'!C7)),1),"")</f>
        <v/>
      </c>
      <c r="O9" s="30" t="str">
        <f>IFERROR(VLOOKUP($N9,'114年1月15日'!$B$9:$N$113,9,FALSE),"")</f>
        <v/>
      </c>
      <c r="P9" s="30" t="str">
        <f>IFERROR(VLOOKUP($N9,'114年1月15日'!$B$9:$N$113,10,FALSE),"")</f>
        <v/>
      </c>
      <c r="Q9" s="30" t="str">
        <f>IFERROR(VLOOKUP($N9,'114年1月15日'!$B$9:$N$113,11,FALSE),"")</f>
        <v/>
      </c>
      <c r="R9" s="30" t="str">
        <f>IFERROR(VLOOKUP($N9,'114年1月15日'!$B$9:$N$113,12,FALSE),"")</f>
        <v/>
      </c>
      <c r="S9" s="22" t="str">
        <f t="shared" si="3"/>
        <v/>
      </c>
      <c r="T9" s="22" t="str">
        <f t="array" ref="T9">IFERROR(INDEX('115年1月15日'!$B$9:$N$113,SMALL(IF('115年1月15日'!$F$9:$F$113&gt;200,ROW($1:$104),"X"),ROW('115年1月15日'!C7)),1),"")</f>
        <v/>
      </c>
      <c r="U9" s="22" t="str">
        <f>IFERROR(VLOOKUP($T9,'114年1月15日'!$B$9:$N$113,9,FALSE),"")</f>
        <v/>
      </c>
      <c r="V9" s="22" t="str">
        <f>IFERROR(VLOOKUP($T9,'114年1月15日'!$B$9:$N$113,10,FALSE),"")</f>
        <v/>
      </c>
      <c r="W9" s="22" t="str">
        <f>IFERROR(VLOOKUP($T9,'114年1月15日'!$B$9:$N$113,11,FALSE),"")</f>
        <v/>
      </c>
      <c r="X9" s="22" t="str">
        <f>IFERROR(VLOOKUP($T9,'114年1月15日'!$B$9:$N$113,12,FALSE),"")</f>
        <v/>
      </c>
      <c r="Y9" s="1"/>
      <c r="Z9" s="1"/>
      <c r="AA9" s="1"/>
    </row>
    <row r="10" spans="1:27" x14ac:dyDescent="0.25">
      <c r="A10" t="str">
        <f t="shared" si="0"/>
        <v/>
      </c>
      <c r="B10" s="30" t="str">
        <f t="array" ref="B10">IFERROR(INDEX('115年1月15日'!$B$9:$N$113,SMALL(IF('115年1月15日'!$C$9:$C$113&gt;200,ROW($1:$104),"X"),ROW('115年1月15日'!C8)),1),"")</f>
        <v/>
      </c>
      <c r="C10" s="30" t="str">
        <f>IFERROR(VLOOKUP($B10,'114年1月15日'!$B$9:$N$113,9,FALSE),"")</f>
        <v/>
      </c>
      <c r="D10" s="30" t="str">
        <f>IFERROR(VLOOKUP($B10,'114年1月15日'!$B$9:$N$113,10,FALSE),"")</f>
        <v/>
      </c>
      <c r="E10" s="30" t="str">
        <f>IFERROR(VLOOKUP($B10,'114年1月15日'!$B$9:$N$113,11,FALSE),"")</f>
        <v/>
      </c>
      <c r="F10" s="30" t="str">
        <f>IFERROR(VLOOKUP($B10,'114年1月15日'!$B$9:$N$113,12,FALSE),"")</f>
        <v/>
      </c>
      <c r="G10" s="30" t="str">
        <f t="shared" si="1"/>
        <v/>
      </c>
      <c r="H10" s="30" t="str">
        <f t="array" ref="H10">IFERROR(INDEX('115年1月15日'!$B$9:$N$113,SMALL(IF('115年1月15日'!$D$9:$D$113&gt;200,ROW($1:$104),"X"),ROW('115年1月15日'!C8)),1),"")</f>
        <v/>
      </c>
      <c r="I10" s="30" t="str">
        <f>IFERROR(VLOOKUP($H10,'114年1月15日'!$B$9:$N$113,9,FALSE),"")</f>
        <v/>
      </c>
      <c r="J10" s="30" t="str">
        <f>IFERROR(VLOOKUP($H10,'114年1月15日'!$B$9:$N$113,10,FALSE),"")</f>
        <v/>
      </c>
      <c r="K10" s="30" t="str">
        <f>IFERROR(VLOOKUP($H10,'114年1月15日'!$B$9:$N$113,11,FALSE),"")</f>
        <v/>
      </c>
      <c r="L10" s="30" t="str">
        <f>IFERROR(VLOOKUP($H10,'114年1月15日'!$B$9:$N$113,12,FALSE),"")</f>
        <v/>
      </c>
      <c r="M10" s="30" t="str">
        <f t="shared" si="2"/>
        <v/>
      </c>
      <c r="N10" s="30" t="str">
        <f t="array" ref="N10">IFERROR(INDEX('114年1月15日'!$B$9:$M$113,SMALL(IF('114年1月15日'!$E$9:$E$113&gt;200,ROW($1:$104),"X"),ROW('114年1月15日'!C8)),1),"")</f>
        <v/>
      </c>
      <c r="O10" s="30" t="str">
        <f>IFERROR(VLOOKUP($N10,'114年1月15日'!$B$9:$N$113,9,FALSE),"")</f>
        <v/>
      </c>
      <c r="P10" s="30" t="str">
        <f>IFERROR(VLOOKUP($N10,'114年1月15日'!$B$9:$N$113,10,FALSE),"")</f>
        <v/>
      </c>
      <c r="Q10" s="30" t="str">
        <f>IFERROR(VLOOKUP($N10,'114年1月15日'!$B$9:$N$113,11,FALSE),"")</f>
        <v/>
      </c>
      <c r="R10" s="30" t="str">
        <f>IFERROR(VLOOKUP($N10,'114年1月15日'!$B$9:$N$113,12,FALSE),"")</f>
        <v/>
      </c>
      <c r="S10" s="22" t="str">
        <f t="shared" si="3"/>
        <v/>
      </c>
      <c r="T10" s="22" t="str">
        <f t="array" ref="T10">IFERROR(INDEX('115年1月15日'!$B$9:$N$113,SMALL(IF('115年1月15日'!$F$9:$F$113&gt;200,ROW($1:$104),"X"),ROW('115年1月15日'!C8)),1),"")</f>
        <v/>
      </c>
      <c r="U10" s="22" t="str">
        <f>IFERROR(VLOOKUP($T10,'114年1月15日'!$B$9:$N$113,9,FALSE),"")</f>
        <v/>
      </c>
      <c r="V10" s="22" t="str">
        <f>IFERROR(VLOOKUP($T10,'114年1月15日'!$B$9:$N$113,10,FALSE),"")</f>
        <v/>
      </c>
      <c r="W10" s="22" t="str">
        <f>IFERROR(VLOOKUP($T10,'114年1月15日'!$B$9:$N$113,11,FALSE),"")</f>
        <v/>
      </c>
      <c r="X10" s="22" t="str">
        <f>IFERROR(VLOOKUP($T10,'114年1月15日'!$B$9:$N$113,12,FALSE),"")</f>
        <v/>
      </c>
      <c r="Y10" s="1"/>
      <c r="Z10" s="1"/>
      <c r="AA10" s="1"/>
    </row>
    <row r="11" spans="1:27" x14ac:dyDescent="0.25">
      <c r="A11" t="str">
        <f t="shared" si="0"/>
        <v/>
      </c>
      <c r="B11" s="30" t="str">
        <f t="array" ref="B11">IFERROR(INDEX('115年1月15日'!$B$9:$N$113,SMALL(IF('115年1月15日'!$C$9:$C$113&gt;200,ROW($1:$104),"X"),ROW('115年1月15日'!C9)),1),"")</f>
        <v/>
      </c>
      <c r="C11" s="30" t="str">
        <f>IFERROR(VLOOKUP($B11,'114年1月15日'!$B$9:$N$113,9,FALSE),"")</f>
        <v/>
      </c>
      <c r="D11" s="30" t="str">
        <f>IFERROR(VLOOKUP($B11,'114年1月15日'!$B$9:$N$113,10,FALSE),"")</f>
        <v/>
      </c>
      <c r="E11" s="30" t="str">
        <f>IFERROR(VLOOKUP($B11,'114年1月15日'!$B$9:$N$113,11,FALSE),"")</f>
        <v/>
      </c>
      <c r="F11" s="30" t="str">
        <f>IFERROR(VLOOKUP($B11,'114年1月15日'!$B$9:$N$113,12,FALSE),"")</f>
        <v/>
      </c>
      <c r="G11" s="30" t="str">
        <f t="shared" si="1"/>
        <v/>
      </c>
      <c r="H11" s="30" t="str">
        <f t="array" ref="H11">IFERROR(INDEX('115年1月15日'!$B$9:$N$113,SMALL(IF('115年1月15日'!$D$9:$D$113&gt;200,ROW($1:$104),"X"),ROW('115年1月15日'!C9)),1),"")</f>
        <v/>
      </c>
      <c r="I11" s="30" t="str">
        <f>IFERROR(VLOOKUP($H11,'114年1月15日'!$B$9:$N$113,9,FALSE),"")</f>
        <v/>
      </c>
      <c r="J11" s="30" t="str">
        <f>IFERROR(VLOOKUP($H11,'114年1月15日'!$B$9:$N$113,10,FALSE),"")</f>
        <v/>
      </c>
      <c r="K11" s="30" t="str">
        <f>IFERROR(VLOOKUP($H11,'114年1月15日'!$B$9:$N$113,11,FALSE),"")</f>
        <v/>
      </c>
      <c r="L11" s="30" t="str">
        <f>IFERROR(VLOOKUP($H11,'114年1月15日'!$B$9:$N$113,12,FALSE),"")</f>
        <v/>
      </c>
      <c r="M11" s="30" t="str">
        <f t="shared" si="2"/>
        <v/>
      </c>
      <c r="N11" s="30" t="str">
        <f t="array" ref="N11">IFERROR(INDEX('114年1月15日'!$B$9:$M$113,SMALL(IF('114年1月15日'!$E$9:$E$113&gt;200,ROW($1:$104),"X"),ROW('114年1月15日'!C9)),1),"")</f>
        <v/>
      </c>
      <c r="O11" s="30" t="str">
        <f>IFERROR(VLOOKUP($N11,'114年1月15日'!$B$9:$N$113,9,FALSE),"")</f>
        <v/>
      </c>
      <c r="P11" s="30" t="str">
        <f>IFERROR(VLOOKUP($N11,'114年1月15日'!$B$9:$N$113,10,FALSE),"")</f>
        <v/>
      </c>
      <c r="Q11" s="30" t="str">
        <f>IFERROR(VLOOKUP($N11,'114年1月15日'!$B$9:$N$113,11,FALSE),"")</f>
        <v/>
      </c>
      <c r="R11" s="30" t="str">
        <f>IFERROR(VLOOKUP($N11,'114年1月15日'!$B$9:$N$113,12,FALSE),"")</f>
        <v/>
      </c>
      <c r="S11" s="22" t="str">
        <f t="shared" si="3"/>
        <v/>
      </c>
      <c r="T11" s="22" t="str">
        <f t="array" ref="T11">IFERROR(INDEX('115年1月15日'!$B$9:$N$113,SMALL(IF('115年1月15日'!$F$9:$F$113&gt;200,ROW($1:$104),"X"),ROW('115年1月15日'!C9)),1),"")</f>
        <v/>
      </c>
      <c r="U11" s="22" t="str">
        <f>IFERROR(VLOOKUP($T11,'114年1月15日'!$B$9:$N$113,9,FALSE),"")</f>
        <v/>
      </c>
      <c r="V11" s="22" t="str">
        <f>IFERROR(VLOOKUP($T11,'114年1月15日'!$B$9:$N$113,10,FALSE),"")</f>
        <v/>
      </c>
      <c r="W11" s="22" t="str">
        <f>IFERROR(VLOOKUP($T11,'114年1月15日'!$B$9:$N$113,11,FALSE),"")</f>
        <v/>
      </c>
      <c r="X11" s="22" t="str">
        <f>IFERROR(VLOOKUP($T11,'114年1月15日'!$B$9:$N$113,12,FALSE),"")</f>
        <v/>
      </c>
      <c r="Y11" s="1"/>
      <c r="Z11" s="1"/>
      <c r="AA11" s="1"/>
    </row>
    <row r="12" spans="1:27" x14ac:dyDescent="0.25">
      <c r="A12" t="str">
        <f t="shared" si="0"/>
        <v/>
      </c>
      <c r="B12" s="30" t="str">
        <f t="array" ref="B12">IFERROR(INDEX('115年1月15日'!$B$9:$N$113,SMALL(IF('115年1月15日'!$C$9:$C$113&gt;200,ROW($1:$104),"X"),ROW('115年1月15日'!C10)),1),"")</f>
        <v/>
      </c>
      <c r="C12" s="30" t="str">
        <f>IFERROR(VLOOKUP($B12,'114年1月15日'!$B$9:$N$113,9,FALSE),"")</f>
        <v/>
      </c>
      <c r="D12" s="30" t="str">
        <f>IFERROR(VLOOKUP($B12,'114年1月15日'!$B$9:$N$113,10,FALSE),"")</f>
        <v/>
      </c>
      <c r="E12" s="30" t="str">
        <f>IFERROR(VLOOKUP($B12,'114年1月15日'!$B$9:$N$113,11,FALSE),"")</f>
        <v/>
      </c>
      <c r="F12" s="30" t="str">
        <f>IFERROR(VLOOKUP($B12,'114年1月15日'!$B$9:$N$113,12,FALSE),"")</f>
        <v/>
      </c>
      <c r="G12" s="30" t="str">
        <f t="shared" si="1"/>
        <v/>
      </c>
      <c r="H12" s="30" t="str">
        <f t="array" ref="H12">IFERROR(INDEX('115年1月15日'!$B$9:$N$113,SMALL(IF('115年1月15日'!$D$9:$D$113&gt;200,ROW($1:$104),"X"),ROW('115年1月15日'!C10)),1),"")</f>
        <v/>
      </c>
      <c r="I12" s="30" t="str">
        <f>IFERROR(VLOOKUP($H12,'114年1月15日'!$B$9:$N$113,9,FALSE),"")</f>
        <v/>
      </c>
      <c r="J12" s="30" t="str">
        <f>IFERROR(VLOOKUP($H12,'114年1月15日'!$B$9:$N$113,10,FALSE),"")</f>
        <v/>
      </c>
      <c r="K12" s="30" t="str">
        <f>IFERROR(VLOOKUP($H12,'114年1月15日'!$B$9:$N$113,11,FALSE),"")</f>
        <v/>
      </c>
      <c r="L12" s="30" t="str">
        <f>IFERROR(VLOOKUP($H12,'114年1月15日'!$B$9:$N$113,12,FALSE),"")</f>
        <v/>
      </c>
      <c r="M12" s="30" t="str">
        <f t="shared" si="2"/>
        <v/>
      </c>
      <c r="N12" s="30" t="str">
        <f t="array" ref="N12">IFERROR(INDEX('114年1月15日'!$B$9:$M$113,SMALL(IF('114年1月15日'!$E$9:$E$113&gt;200,ROW($1:$104),"X"),ROW('114年1月15日'!C10)),1),"")</f>
        <v/>
      </c>
      <c r="O12" s="30" t="str">
        <f>IFERROR(VLOOKUP($N12,'114年1月15日'!$B$9:$N$113,9,FALSE),"")</f>
        <v/>
      </c>
      <c r="P12" s="30" t="str">
        <f>IFERROR(VLOOKUP($N12,'114年1月15日'!$B$9:$N$113,10,FALSE),"")</f>
        <v/>
      </c>
      <c r="Q12" s="30" t="str">
        <f>IFERROR(VLOOKUP($N12,'114年1月15日'!$B$9:$N$113,11,FALSE),"")</f>
        <v/>
      </c>
      <c r="R12" s="30" t="str">
        <f>IFERROR(VLOOKUP($N12,'114年1月15日'!$B$9:$N$113,12,FALSE),"")</f>
        <v/>
      </c>
      <c r="S12" s="22" t="str">
        <f t="shared" si="3"/>
        <v/>
      </c>
      <c r="T12" s="22" t="str">
        <f t="array" ref="T12">IFERROR(INDEX('115年1月15日'!$B$9:$N$113,SMALL(IF('115年1月15日'!$F$9:$F$113&gt;200,ROW($1:$104),"X"),ROW('115年1月15日'!C10)),1),"")</f>
        <v/>
      </c>
      <c r="U12" s="22" t="str">
        <f>IFERROR(VLOOKUP($T12,'114年1月15日'!$B$9:$N$113,9,FALSE),"")</f>
        <v/>
      </c>
      <c r="V12" s="22" t="str">
        <f>IFERROR(VLOOKUP($T12,'114年1月15日'!$B$9:$N$113,10,FALSE),"")</f>
        <v/>
      </c>
      <c r="W12" s="22" t="str">
        <f>IFERROR(VLOOKUP($T12,'114年1月15日'!$B$9:$N$113,11,FALSE),"")</f>
        <v/>
      </c>
      <c r="X12" s="22" t="str">
        <f>IFERROR(VLOOKUP($T12,'114年1月15日'!$B$9:$N$113,12,FALSE),"")</f>
        <v/>
      </c>
      <c r="Y12" s="1"/>
      <c r="Z12" s="1"/>
      <c r="AA12" s="1"/>
    </row>
    <row r="13" spans="1:27" x14ac:dyDescent="0.25">
      <c r="A13" t="str">
        <f t="shared" si="0"/>
        <v/>
      </c>
      <c r="B13" s="30" t="str">
        <f t="array" ref="B13">IFERROR(INDEX('115年1月15日'!$B$9:$N$113,SMALL(IF('115年1月15日'!$C$9:$C$113&gt;200,ROW($1:$104),"X"),ROW('115年1月15日'!C11)),1),"")</f>
        <v/>
      </c>
      <c r="C13" s="30" t="str">
        <f>IFERROR(VLOOKUP($B13,'114年1月15日'!$B$9:$N$113,9,FALSE),"")</f>
        <v/>
      </c>
      <c r="D13" s="30" t="str">
        <f>IFERROR(VLOOKUP($B13,'114年1月15日'!$B$9:$N$113,10,FALSE),"")</f>
        <v/>
      </c>
      <c r="E13" s="30" t="str">
        <f>IFERROR(VLOOKUP($B13,'114年1月15日'!$B$9:$N$113,11,FALSE),"")</f>
        <v/>
      </c>
      <c r="F13" s="30" t="str">
        <f>IFERROR(VLOOKUP($B13,'114年1月15日'!$B$9:$N$113,12,FALSE),"")</f>
        <v/>
      </c>
      <c r="G13" s="30" t="str">
        <f t="shared" si="1"/>
        <v/>
      </c>
      <c r="H13" s="30" t="str">
        <f t="array" ref="H13">IFERROR(INDEX('115年1月15日'!$B$9:$N$113,SMALL(IF('115年1月15日'!$D$9:$D$113&gt;200,ROW($1:$104),"X"),ROW('115年1月15日'!C11)),1),"")</f>
        <v/>
      </c>
      <c r="I13" s="30" t="str">
        <f>IFERROR(VLOOKUP($H13,'114年1月15日'!$B$9:$N$113,9,FALSE),"")</f>
        <v/>
      </c>
      <c r="J13" s="30" t="str">
        <f>IFERROR(VLOOKUP($H13,'114年1月15日'!$B$9:$N$113,10,FALSE),"")</f>
        <v/>
      </c>
      <c r="K13" s="30" t="str">
        <f>IFERROR(VLOOKUP($H13,'114年1月15日'!$B$9:$N$113,11,FALSE),"")</f>
        <v/>
      </c>
      <c r="L13" s="30" t="str">
        <f>IFERROR(VLOOKUP($H13,'114年1月15日'!$B$9:$N$113,12,FALSE),"")</f>
        <v/>
      </c>
      <c r="M13" s="30" t="str">
        <f t="shared" si="2"/>
        <v/>
      </c>
      <c r="N13" s="30" t="str">
        <f t="array" ref="N13">IFERROR(INDEX('114年1月15日'!$B$9:$M$113,SMALL(IF('114年1月15日'!$E$9:$E$113&gt;200,ROW($1:$104),"X"),ROW('114年1月15日'!C11)),1),"")</f>
        <v/>
      </c>
      <c r="O13" s="30" t="str">
        <f>IFERROR(VLOOKUP($N13,'114年1月15日'!$B$9:$N$113,9,FALSE),"")</f>
        <v/>
      </c>
      <c r="P13" s="30" t="str">
        <f>IFERROR(VLOOKUP($N13,'114年1月15日'!$B$9:$N$113,10,FALSE),"")</f>
        <v/>
      </c>
      <c r="Q13" s="30" t="str">
        <f>IFERROR(VLOOKUP($N13,'114年1月15日'!$B$9:$N$113,11,FALSE),"")</f>
        <v/>
      </c>
      <c r="R13" s="30" t="str">
        <f>IFERROR(VLOOKUP($N13,'114年1月15日'!$B$9:$N$113,12,FALSE),"")</f>
        <v/>
      </c>
      <c r="S13" s="22" t="str">
        <f t="shared" si="3"/>
        <v/>
      </c>
      <c r="T13" s="22" t="str">
        <f t="array" ref="T13">IFERROR(INDEX('115年1月15日'!$B$9:$N$113,SMALL(IF('115年1月15日'!$F$9:$F$113&gt;200,ROW($1:$104),"X"),ROW('115年1月15日'!C11)),1),"")</f>
        <v/>
      </c>
      <c r="U13" s="22" t="str">
        <f>IFERROR(VLOOKUP($T13,'114年1月15日'!$B$9:$N$113,9,FALSE),"")</f>
        <v/>
      </c>
      <c r="V13" s="22" t="str">
        <f>IFERROR(VLOOKUP($T13,'114年1月15日'!$B$9:$N$113,10,FALSE),"")</f>
        <v/>
      </c>
      <c r="W13" s="22" t="str">
        <f>IFERROR(VLOOKUP($T13,'114年1月15日'!$B$9:$N$113,11,FALSE),"")</f>
        <v/>
      </c>
      <c r="X13" s="22" t="str">
        <f>IFERROR(VLOOKUP($T13,'114年1月15日'!$B$9:$N$113,12,FALSE),"")</f>
        <v/>
      </c>
      <c r="Y13" s="1"/>
      <c r="Z13" s="1"/>
      <c r="AA13" s="1"/>
    </row>
    <row r="14" spans="1:27" x14ac:dyDescent="0.25">
      <c r="A14" t="str">
        <f t="shared" si="0"/>
        <v/>
      </c>
      <c r="B14" s="30" t="str">
        <f t="array" ref="B14">IFERROR(INDEX('115年1月15日'!$B$9:$N$113,SMALL(IF('115年1月15日'!$C$9:$C$113&gt;200,ROW($1:$104),"X"),ROW('115年1月15日'!C12)),1),"")</f>
        <v/>
      </c>
      <c r="C14" s="30" t="str">
        <f>IFERROR(VLOOKUP($B14,'114年1月15日'!$B$9:$N$113,9,FALSE),"")</f>
        <v/>
      </c>
      <c r="D14" s="30" t="str">
        <f>IFERROR(VLOOKUP($B14,'114年1月15日'!$B$9:$N$113,10,FALSE),"")</f>
        <v/>
      </c>
      <c r="E14" s="30" t="str">
        <f>IFERROR(VLOOKUP($B14,'114年1月15日'!$B$9:$N$113,11,FALSE),"")</f>
        <v/>
      </c>
      <c r="F14" s="30" t="str">
        <f>IFERROR(VLOOKUP($B14,'114年1月15日'!$B$9:$N$113,12,FALSE),"")</f>
        <v/>
      </c>
      <c r="G14" s="30" t="str">
        <f t="shared" si="1"/>
        <v/>
      </c>
      <c r="H14" s="30" t="str">
        <f t="array" ref="H14">IFERROR(INDEX('115年1月15日'!$B$9:$N$113,SMALL(IF('115年1月15日'!$D$9:$D$113&gt;200,ROW($1:$104),"X"),ROW('115年1月15日'!C12)),1),"")</f>
        <v/>
      </c>
      <c r="I14" s="30" t="str">
        <f>IFERROR(VLOOKUP($H14,'114年1月15日'!$B$9:$N$113,9,FALSE),"")</f>
        <v/>
      </c>
      <c r="J14" s="30" t="str">
        <f>IFERROR(VLOOKUP($H14,'114年1月15日'!$B$9:$N$113,10,FALSE),"")</f>
        <v/>
      </c>
      <c r="K14" s="30" t="str">
        <f>IFERROR(VLOOKUP($H14,'114年1月15日'!$B$9:$N$113,11,FALSE),"")</f>
        <v/>
      </c>
      <c r="L14" s="30" t="str">
        <f>IFERROR(VLOOKUP($H14,'114年1月15日'!$B$9:$N$113,12,FALSE),"")</f>
        <v/>
      </c>
      <c r="M14" s="30" t="str">
        <f t="shared" si="2"/>
        <v/>
      </c>
      <c r="N14" s="30" t="str">
        <f t="array" ref="N14">IFERROR(INDEX('114年1月15日'!$B$9:$M$113,SMALL(IF('114年1月15日'!$E$9:$E$113&gt;200,ROW($1:$104),"X"),ROW('114年1月15日'!C12)),1),"")</f>
        <v/>
      </c>
      <c r="O14" s="30" t="str">
        <f>IFERROR(VLOOKUP($N14,'114年1月15日'!$B$9:$N$113,9,FALSE),"")</f>
        <v/>
      </c>
      <c r="P14" s="30" t="str">
        <f>IFERROR(VLOOKUP($N14,'114年1月15日'!$B$9:$N$113,10,FALSE),"")</f>
        <v/>
      </c>
      <c r="Q14" s="30" t="str">
        <f>IFERROR(VLOOKUP($N14,'114年1月15日'!$B$9:$N$113,11,FALSE),"")</f>
        <v/>
      </c>
      <c r="R14" s="30" t="str">
        <f>IFERROR(VLOOKUP($N14,'114年1月15日'!$B$9:$N$113,12,FALSE),"")</f>
        <v/>
      </c>
      <c r="S14" s="22" t="str">
        <f t="shared" si="3"/>
        <v/>
      </c>
      <c r="T14" s="22" t="str">
        <f t="array" ref="T14">IFERROR(INDEX('115年1月15日'!$B$9:$N$113,SMALL(IF('115年1月15日'!$F$9:$F$113&gt;200,ROW($1:$104),"X"),ROW('115年1月15日'!C12)),1),"")</f>
        <v/>
      </c>
      <c r="U14" s="22" t="str">
        <f>IFERROR(VLOOKUP($T14,'114年1月15日'!$B$9:$N$113,9,FALSE),"")</f>
        <v/>
      </c>
      <c r="V14" s="22" t="str">
        <f>IFERROR(VLOOKUP($T14,'114年1月15日'!$B$9:$N$113,10,FALSE),"")</f>
        <v/>
      </c>
      <c r="W14" s="22" t="str">
        <f>IFERROR(VLOOKUP($T14,'114年1月15日'!$B$9:$N$113,11,FALSE),"")</f>
        <v/>
      </c>
      <c r="X14" s="22" t="str">
        <f>IFERROR(VLOOKUP($T14,'114年1月15日'!$B$9:$N$113,12,FALSE),"")</f>
        <v/>
      </c>
      <c r="Y14" s="1"/>
      <c r="Z14" s="1"/>
      <c r="AA14" s="1"/>
    </row>
    <row r="15" spans="1:27" x14ac:dyDescent="0.25">
      <c r="A15" t="str">
        <f t="shared" si="0"/>
        <v/>
      </c>
      <c r="B15" s="30" t="str">
        <f t="array" ref="B15">IFERROR(INDEX('115年1月15日'!$B$9:$N$113,SMALL(IF('115年1月15日'!$C$9:$C$113&gt;200,ROW($1:$104),"X"),ROW('115年1月15日'!C13)),1),"")</f>
        <v/>
      </c>
      <c r="C15" s="30" t="str">
        <f>IFERROR(VLOOKUP($B15,'114年1月15日'!$B$9:$N$113,9,FALSE),"")</f>
        <v/>
      </c>
      <c r="D15" s="30" t="str">
        <f>IFERROR(VLOOKUP($B15,'114年1月15日'!$B$9:$N$113,10,FALSE),"")</f>
        <v/>
      </c>
      <c r="E15" s="30" t="str">
        <f>IFERROR(VLOOKUP($B15,'114年1月15日'!$B$9:$N$113,11,FALSE),"")</f>
        <v/>
      </c>
      <c r="F15" s="30" t="str">
        <f>IFERROR(VLOOKUP($B15,'114年1月15日'!$B$9:$N$113,12,FALSE),"")</f>
        <v/>
      </c>
      <c r="G15" s="30" t="str">
        <f t="shared" si="1"/>
        <v/>
      </c>
      <c r="H15" s="30" t="str">
        <f t="array" ref="H15">IFERROR(INDEX('115年1月15日'!$B$9:$N$113,SMALL(IF('115年1月15日'!$D$9:$D$113&gt;200,ROW($1:$104),"X"),ROW('115年1月15日'!C13)),1),"")</f>
        <v/>
      </c>
      <c r="I15" s="30" t="str">
        <f>IFERROR(VLOOKUP($H15,'114年1月15日'!$B$9:$N$113,9,FALSE),"")</f>
        <v/>
      </c>
      <c r="J15" s="30" t="str">
        <f>IFERROR(VLOOKUP($H15,'114年1月15日'!$B$9:$N$113,10,FALSE),"")</f>
        <v/>
      </c>
      <c r="K15" s="30" t="str">
        <f>IFERROR(VLOOKUP($H15,'114年1月15日'!$B$9:$N$113,11,FALSE),"")</f>
        <v/>
      </c>
      <c r="L15" s="30" t="str">
        <f>IFERROR(VLOOKUP($H15,'114年1月15日'!$B$9:$N$113,12,FALSE),"")</f>
        <v/>
      </c>
      <c r="M15" s="30" t="str">
        <f t="shared" si="2"/>
        <v/>
      </c>
      <c r="N15" s="30" t="str">
        <f t="array" ref="N15">IFERROR(INDEX('114年1月15日'!$B$9:$M$113,SMALL(IF('114年1月15日'!$E$9:$E$113&gt;200,ROW($1:$104),"X"),ROW('114年1月15日'!C13)),1),"")</f>
        <v/>
      </c>
      <c r="O15" s="30" t="str">
        <f>IFERROR(VLOOKUP($N15,'114年1月15日'!$B$9:$N$113,9,FALSE),"")</f>
        <v/>
      </c>
      <c r="P15" s="30" t="str">
        <f>IFERROR(VLOOKUP($N15,'114年1月15日'!$B$9:$N$113,10,FALSE),"")</f>
        <v/>
      </c>
      <c r="Q15" s="30" t="str">
        <f>IFERROR(VLOOKUP($N15,'114年1月15日'!$B$9:$N$113,11,FALSE),"")</f>
        <v/>
      </c>
      <c r="R15" s="30" t="str">
        <f>IFERROR(VLOOKUP($N15,'114年1月15日'!$B$9:$N$113,12,FALSE),"")</f>
        <v/>
      </c>
      <c r="S15" s="22" t="str">
        <f t="shared" si="3"/>
        <v/>
      </c>
      <c r="T15" s="22" t="str">
        <f t="array" ref="T15">IFERROR(INDEX('115年1月15日'!$B$9:$N$113,SMALL(IF('115年1月15日'!$F$9:$F$113&gt;200,ROW($1:$104),"X"),ROW('115年1月15日'!C13)),1),"")</f>
        <v/>
      </c>
      <c r="U15" s="22" t="str">
        <f>IFERROR(VLOOKUP($T15,'114年1月15日'!$B$9:$N$113,9,FALSE),"")</f>
        <v/>
      </c>
      <c r="V15" s="22" t="str">
        <f>IFERROR(VLOOKUP($T15,'114年1月15日'!$B$9:$N$113,10,FALSE),"")</f>
        <v/>
      </c>
      <c r="W15" s="22" t="str">
        <f>IFERROR(VLOOKUP($T15,'114年1月15日'!$B$9:$N$113,11,FALSE),"")</f>
        <v/>
      </c>
      <c r="X15" s="22" t="str">
        <f>IFERROR(VLOOKUP($T15,'114年1月15日'!$B$9:$N$113,12,FALSE),"")</f>
        <v/>
      </c>
      <c r="Y15" s="1"/>
      <c r="Z15" s="1"/>
      <c r="AA15" s="1"/>
    </row>
    <row r="16" spans="1:27" x14ac:dyDescent="0.25">
      <c r="A16" t="str">
        <f t="shared" si="0"/>
        <v/>
      </c>
      <c r="B16" s="30" t="str">
        <f t="array" ref="B16">IFERROR(INDEX('115年1月15日'!$B$9:$N$113,SMALL(IF('115年1月15日'!$C$9:$C$113&gt;200,ROW($1:$104),"X"),ROW('115年1月15日'!C14)),1),"")</f>
        <v/>
      </c>
      <c r="C16" s="30" t="str">
        <f>IFERROR(VLOOKUP($B16,'114年1月15日'!$B$9:$N$113,9,FALSE),"")</f>
        <v/>
      </c>
      <c r="D16" s="30" t="str">
        <f>IFERROR(VLOOKUP($B16,'114年1月15日'!$B$9:$N$113,10,FALSE),"")</f>
        <v/>
      </c>
      <c r="E16" s="30" t="str">
        <f>IFERROR(VLOOKUP($B16,'114年1月15日'!$B$9:$N$113,11,FALSE),"")</f>
        <v/>
      </c>
      <c r="F16" s="30" t="str">
        <f>IFERROR(VLOOKUP($B16,'114年1月15日'!$B$9:$N$113,12,FALSE),"")</f>
        <v/>
      </c>
      <c r="G16" s="30" t="str">
        <f t="shared" si="1"/>
        <v/>
      </c>
      <c r="H16" s="30" t="str">
        <f t="array" ref="H16">IFERROR(INDEX('115年1月15日'!$B$9:$N$113,SMALL(IF('115年1月15日'!$D$9:$D$113&gt;200,ROW($1:$104),"X"),ROW('115年1月15日'!C14)),1),"")</f>
        <v/>
      </c>
      <c r="I16" s="30" t="str">
        <f>IFERROR(VLOOKUP($H16,'114年1月15日'!$B$9:$N$113,9,FALSE),"")</f>
        <v/>
      </c>
      <c r="J16" s="30" t="str">
        <f>IFERROR(VLOOKUP($H16,'114年1月15日'!$B$9:$N$113,10,FALSE),"")</f>
        <v/>
      </c>
      <c r="K16" s="30" t="str">
        <f>IFERROR(VLOOKUP($H16,'114年1月15日'!$B$9:$N$113,11,FALSE),"")</f>
        <v/>
      </c>
      <c r="L16" s="30" t="str">
        <f>IFERROR(VLOOKUP($H16,'114年1月15日'!$B$9:$N$113,12,FALSE),"")</f>
        <v/>
      </c>
      <c r="M16" s="30" t="str">
        <f t="shared" si="2"/>
        <v/>
      </c>
      <c r="N16" s="30" t="str">
        <f t="array" ref="N16">IFERROR(INDEX('114年1月15日'!$B$9:$M$113,SMALL(IF('114年1月15日'!$E$9:$E$113&gt;200,ROW($1:$104),"X"),ROW('114年1月15日'!C14)),1),"")</f>
        <v/>
      </c>
      <c r="O16" s="30" t="str">
        <f>IFERROR(VLOOKUP($N16,'114年1月15日'!$B$9:$N$113,9,FALSE),"")</f>
        <v/>
      </c>
      <c r="P16" s="30" t="str">
        <f>IFERROR(VLOOKUP($N16,'114年1月15日'!$B$9:$N$113,10,FALSE),"")</f>
        <v/>
      </c>
      <c r="Q16" s="30" t="str">
        <f>IFERROR(VLOOKUP($N16,'114年1月15日'!$B$9:$N$113,11,FALSE),"")</f>
        <v/>
      </c>
      <c r="R16" s="30" t="str">
        <f>IFERROR(VLOOKUP($N16,'114年1月15日'!$B$9:$N$113,12,FALSE),"")</f>
        <v/>
      </c>
      <c r="S16" s="22" t="str">
        <f t="shared" si="3"/>
        <v/>
      </c>
      <c r="T16" s="22" t="str">
        <f t="array" ref="T16">IFERROR(INDEX('115年1月15日'!$B$9:$N$113,SMALL(IF('115年1月15日'!$F$9:$F$113&gt;200,ROW($1:$104),"X"),ROW('115年1月15日'!C14)),1),"")</f>
        <v/>
      </c>
      <c r="U16" s="22" t="str">
        <f>IFERROR(VLOOKUP($T16,'114年1月15日'!$B$9:$N$113,9,FALSE),"")</f>
        <v/>
      </c>
      <c r="V16" s="22" t="str">
        <f>IFERROR(VLOOKUP($T16,'114年1月15日'!$B$9:$N$113,10,FALSE),"")</f>
        <v/>
      </c>
      <c r="W16" s="22" t="str">
        <f>IFERROR(VLOOKUP($T16,'114年1月15日'!$B$9:$N$113,11,FALSE),"")</f>
        <v/>
      </c>
      <c r="X16" s="22" t="str">
        <f>IFERROR(VLOOKUP($T16,'114年1月15日'!$B$9:$N$113,12,FALSE),"")</f>
        <v/>
      </c>
      <c r="Y16" s="1"/>
      <c r="Z16" s="1"/>
      <c r="AA16" s="1"/>
    </row>
    <row r="17" spans="1:27" x14ac:dyDescent="0.25">
      <c r="A17" t="str">
        <f t="shared" si="0"/>
        <v/>
      </c>
      <c r="B17" s="30" t="str">
        <f t="array" ref="B17">IFERROR(INDEX('115年1月15日'!$B$9:$N$113,SMALL(IF('115年1月15日'!$C$9:$C$113&gt;200,ROW($1:$104),"X"),ROW('115年1月15日'!C15)),1),"")</f>
        <v/>
      </c>
      <c r="C17" s="30" t="str">
        <f>IFERROR(VLOOKUP($B17,'114年1月15日'!$B$9:$N$113,9,FALSE),"")</f>
        <v/>
      </c>
      <c r="D17" s="30" t="str">
        <f>IFERROR(VLOOKUP($B17,'114年1月15日'!$B$9:$N$113,10,FALSE),"")</f>
        <v/>
      </c>
      <c r="E17" s="30" t="str">
        <f>IFERROR(VLOOKUP($B17,'114年1月15日'!$B$9:$N$113,11,FALSE),"")</f>
        <v/>
      </c>
      <c r="F17" s="30" t="str">
        <f>IFERROR(VLOOKUP($B17,'114年1月15日'!$B$9:$N$113,12,FALSE),"")</f>
        <v/>
      </c>
      <c r="G17" s="30" t="str">
        <f t="shared" si="1"/>
        <v/>
      </c>
      <c r="H17" s="30" t="str">
        <f t="array" ref="H17">IFERROR(INDEX('115年1月15日'!$B$9:$N$113,SMALL(IF('115年1月15日'!$D$9:$D$113&gt;200,ROW($1:$104),"X"),ROW('115年1月15日'!C15)),1),"")</f>
        <v/>
      </c>
      <c r="I17" s="30" t="str">
        <f>IFERROR(VLOOKUP($H17,'114年1月15日'!$B$9:$N$113,9,FALSE),"")</f>
        <v/>
      </c>
      <c r="J17" s="30" t="str">
        <f>IFERROR(VLOOKUP($H17,'114年1月15日'!$B$9:$N$113,10,FALSE),"")</f>
        <v/>
      </c>
      <c r="K17" s="30" t="str">
        <f>IFERROR(VLOOKUP($H17,'114年1月15日'!$B$9:$N$113,11,FALSE),"")</f>
        <v/>
      </c>
      <c r="L17" s="30" t="str">
        <f>IFERROR(VLOOKUP($H17,'114年1月15日'!$B$9:$N$113,12,FALSE),"")</f>
        <v/>
      </c>
      <c r="M17" s="30" t="str">
        <f t="shared" si="2"/>
        <v/>
      </c>
      <c r="N17" s="30" t="str">
        <f t="array" ref="N17">IFERROR(INDEX('114年1月15日'!$B$9:$M$113,SMALL(IF('114年1月15日'!$E$9:$E$113&gt;200,ROW($1:$104),"X"),ROW('114年1月15日'!C15)),1),"")</f>
        <v/>
      </c>
      <c r="O17" s="30" t="str">
        <f>IFERROR(VLOOKUP($N17,'114年1月15日'!$B$9:$N$113,9,FALSE),"")</f>
        <v/>
      </c>
      <c r="P17" s="30" t="str">
        <f>IFERROR(VLOOKUP($N17,'114年1月15日'!$B$9:$N$113,10,FALSE),"")</f>
        <v/>
      </c>
      <c r="Q17" s="30" t="str">
        <f>IFERROR(VLOOKUP($N17,'114年1月15日'!$B$9:$N$113,11,FALSE),"")</f>
        <v/>
      </c>
      <c r="R17" s="30" t="str">
        <f>IFERROR(VLOOKUP($N17,'114年1月15日'!$B$9:$N$113,12,FALSE),"")</f>
        <v/>
      </c>
      <c r="S17" s="22" t="str">
        <f t="shared" si="3"/>
        <v/>
      </c>
      <c r="T17" s="22" t="str">
        <f t="array" ref="T17">IFERROR(INDEX('115年1月15日'!$B$9:$N$113,SMALL(IF('115年1月15日'!$F$9:$F$113&gt;200,ROW($1:$104),"X"),ROW('115年1月15日'!C15)),1),"")</f>
        <v/>
      </c>
      <c r="U17" s="22" t="str">
        <f>IFERROR(VLOOKUP($T17,'114年1月15日'!$B$9:$N$113,9,FALSE),"")</f>
        <v/>
      </c>
      <c r="V17" s="22" t="str">
        <f>IFERROR(VLOOKUP($T17,'114年1月15日'!$B$9:$N$113,10,FALSE),"")</f>
        <v/>
      </c>
      <c r="W17" s="22" t="str">
        <f>IFERROR(VLOOKUP($T17,'114年1月15日'!$B$9:$N$113,11,FALSE),"")</f>
        <v/>
      </c>
      <c r="X17" s="22" t="str">
        <f>IFERROR(VLOOKUP($T17,'114年1月15日'!$B$9:$N$113,12,FALSE),"")</f>
        <v/>
      </c>
      <c r="Y17" s="1"/>
      <c r="Z17" s="1"/>
      <c r="AA17" s="1"/>
    </row>
    <row r="18" spans="1:27" x14ac:dyDescent="0.25">
      <c r="A18" t="str">
        <f t="shared" si="0"/>
        <v/>
      </c>
      <c r="B18" s="30" t="str">
        <f t="array" ref="B18">IFERROR(INDEX('115年1月15日'!$B$9:$N$113,SMALL(IF('115年1月15日'!$C$9:$C$113&gt;200,ROW($1:$104),"X"),ROW('115年1月15日'!C16)),1),"")</f>
        <v/>
      </c>
      <c r="C18" s="30" t="str">
        <f>IFERROR(VLOOKUP($B18,'114年1月15日'!$B$9:$N$113,9,FALSE),"")</f>
        <v/>
      </c>
      <c r="D18" s="30" t="str">
        <f>IFERROR(VLOOKUP($B18,'114年1月15日'!$B$9:$N$113,10,FALSE),"")</f>
        <v/>
      </c>
      <c r="E18" s="30" t="str">
        <f>IFERROR(VLOOKUP($B18,'114年1月15日'!$B$9:$N$113,11,FALSE),"")</f>
        <v/>
      </c>
      <c r="F18" s="30" t="str">
        <f>IFERROR(VLOOKUP($B18,'114年1月15日'!$B$9:$N$113,12,FALSE),"")</f>
        <v/>
      </c>
      <c r="G18" s="30" t="str">
        <f t="shared" si="1"/>
        <v/>
      </c>
      <c r="H18" s="30" t="str">
        <f t="array" ref="H18">IFERROR(INDEX('115年1月15日'!$B$9:$N$113,SMALL(IF('115年1月15日'!$D$9:$D$113&gt;200,ROW($1:$104),"X"),ROW('115年1月15日'!C16)),1),"")</f>
        <v/>
      </c>
      <c r="I18" s="30" t="str">
        <f>IFERROR(VLOOKUP($H18,'114年1月15日'!$B$9:$N$113,9,FALSE),"")</f>
        <v/>
      </c>
      <c r="J18" s="30" t="str">
        <f>IFERROR(VLOOKUP($H18,'114年1月15日'!$B$9:$N$113,10,FALSE),"")</f>
        <v/>
      </c>
      <c r="K18" s="30" t="str">
        <f>IFERROR(VLOOKUP($H18,'114年1月15日'!$B$9:$N$113,11,FALSE),"")</f>
        <v/>
      </c>
      <c r="L18" s="30" t="str">
        <f>IFERROR(VLOOKUP($H18,'114年1月15日'!$B$9:$N$113,12,FALSE),"")</f>
        <v/>
      </c>
      <c r="M18" s="30" t="str">
        <f t="shared" si="2"/>
        <v/>
      </c>
      <c r="N18" s="30" t="str">
        <f t="array" ref="N18">IFERROR(INDEX('114年1月15日'!$B$9:$M$113,SMALL(IF('114年1月15日'!$E$9:$E$113&gt;200,ROW($1:$104),"X"),ROW('114年1月15日'!C16)),1),"")</f>
        <v/>
      </c>
      <c r="O18" s="30" t="str">
        <f>IFERROR(VLOOKUP($N18,'114年1月15日'!$B$9:$N$113,9,FALSE),"")</f>
        <v/>
      </c>
      <c r="P18" s="30" t="str">
        <f>IFERROR(VLOOKUP($N18,'114年1月15日'!$B$9:$N$113,10,FALSE),"")</f>
        <v/>
      </c>
      <c r="Q18" s="30" t="str">
        <f>IFERROR(VLOOKUP($N18,'114年1月15日'!$B$9:$N$113,11,FALSE),"")</f>
        <v/>
      </c>
      <c r="R18" s="30" t="str">
        <f>IFERROR(VLOOKUP($N18,'114年1月15日'!$B$9:$N$113,12,FALSE),"")</f>
        <v/>
      </c>
      <c r="S18" s="22" t="str">
        <f t="shared" si="3"/>
        <v/>
      </c>
      <c r="T18" s="22" t="str">
        <f t="array" ref="T18">IFERROR(INDEX('115年1月15日'!$B$9:$N$113,SMALL(IF('115年1月15日'!$F$9:$F$113&gt;200,ROW($1:$104),"X"),ROW('115年1月15日'!C16)),1),"")</f>
        <v/>
      </c>
      <c r="U18" s="22" t="str">
        <f>IFERROR(VLOOKUP($T18,'114年1月15日'!$B$9:$N$113,9,FALSE),"")</f>
        <v/>
      </c>
      <c r="V18" s="22" t="str">
        <f>IFERROR(VLOOKUP($T18,'114年1月15日'!$B$9:$N$113,10,FALSE),"")</f>
        <v/>
      </c>
      <c r="W18" s="22" t="str">
        <f>IFERROR(VLOOKUP($T18,'114年1月15日'!$B$9:$N$113,11,FALSE),"")</f>
        <v/>
      </c>
      <c r="X18" s="22" t="str">
        <f>IFERROR(VLOOKUP($T18,'114年1月15日'!$B$9:$N$113,12,FALSE),"")</f>
        <v/>
      </c>
      <c r="Y18" s="1"/>
      <c r="Z18" s="1"/>
      <c r="AA18" s="1"/>
    </row>
    <row r="19" spans="1:27" x14ac:dyDescent="0.25">
      <c r="A19" t="str">
        <f t="shared" si="0"/>
        <v/>
      </c>
      <c r="B19" s="30" t="str">
        <f t="array" ref="B19">IFERROR(INDEX('115年1月15日'!$B$9:$N$113,SMALL(IF('115年1月15日'!$C$9:$C$113&gt;200,ROW($1:$104),"X"),ROW('115年1月15日'!C17)),1),"")</f>
        <v/>
      </c>
      <c r="C19" s="30" t="str">
        <f>IFERROR(VLOOKUP($B19,'114年1月15日'!$B$9:$N$113,9,FALSE),"")</f>
        <v/>
      </c>
      <c r="D19" s="30" t="str">
        <f>IFERROR(VLOOKUP($B19,'114年1月15日'!$B$9:$N$113,10,FALSE),"")</f>
        <v/>
      </c>
      <c r="E19" s="30" t="str">
        <f>IFERROR(VLOOKUP($B19,'114年1月15日'!$B$9:$N$113,11,FALSE),"")</f>
        <v/>
      </c>
      <c r="F19" s="30" t="str">
        <f>IFERROR(VLOOKUP($B19,'114年1月15日'!$B$9:$N$113,12,FALSE),"")</f>
        <v/>
      </c>
      <c r="G19" s="30" t="str">
        <f t="shared" si="1"/>
        <v/>
      </c>
      <c r="H19" s="30" t="str">
        <f t="array" ref="H19">IFERROR(INDEX('115年1月15日'!$B$9:$N$113,SMALL(IF('115年1月15日'!$D$9:$D$113&gt;200,ROW($1:$104),"X"),ROW('115年1月15日'!C17)),1),"")</f>
        <v/>
      </c>
      <c r="I19" s="30" t="str">
        <f>IFERROR(VLOOKUP($H19,'114年1月15日'!$B$9:$N$113,9,FALSE),"")</f>
        <v/>
      </c>
      <c r="J19" s="30" t="str">
        <f>IFERROR(VLOOKUP($H19,'114年1月15日'!$B$9:$N$113,10,FALSE),"")</f>
        <v/>
      </c>
      <c r="K19" s="30" t="str">
        <f>IFERROR(VLOOKUP($H19,'114年1月15日'!$B$9:$N$113,11,FALSE),"")</f>
        <v/>
      </c>
      <c r="L19" s="30" t="str">
        <f>IFERROR(VLOOKUP($H19,'114年1月15日'!$B$9:$N$113,12,FALSE),"")</f>
        <v/>
      </c>
      <c r="M19" s="30" t="str">
        <f t="shared" si="2"/>
        <v/>
      </c>
      <c r="N19" s="30" t="str">
        <f t="array" ref="N19">IFERROR(INDEX('114年1月15日'!$B$9:$M$113,SMALL(IF('114年1月15日'!$E$9:$E$113&gt;200,ROW($1:$104),"X"),ROW('114年1月15日'!C17)),1),"")</f>
        <v/>
      </c>
      <c r="O19" s="30" t="str">
        <f>IFERROR(VLOOKUP($N19,'114年1月15日'!$B$9:$N$113,9,FALSE),"")</f>
        <v/>
      </c>
      <c r="P19" s="30" t="str">
        <f>IFERROR(VLOOKUP($N19,'114年1月15日'!$B$9:$N$113,10,FALSE),"")</f>
        <v/>
      </c>
      <c r="Q19" s="30" t="str">
        <f>IFERROR(VLOOKUP($N19,'114年1月15日'!$B$9:$N$113,11,FALSE),"")</f>
        <v/>
      </c>
      <c r="R19" s="30" t="str">
        <f>IFERROR(VLOOKUP($N19,'114年1月15日'!$B$9:$N$113,12,FALSE),"")</f>
        <v/>
      </c>
      <c r="S19" s="22" t="str">
        <f t="shared" si="3"/>
        <v/>
      </c>
      <c r="T19" s="22" t="str">
        <f t="array" ref="T19">IFERROR(INDEX('115年1月15日'!$B$9:$N$113,SMALL(IF('115年1月15日'!$F$9:$F$113&gt;200,ROW($1:$104),"X"),ROW('115年1月15日'!C17)),1),"")</f>
        <v/>
      </c>
      <c r="U19" s="22" t="str">
        <f>IFERROR(VLOOKUP($T19,'114年1月15日'!$B$9:$N$113,9,FALSE),"")</f>
        <v/>
      </c>
      <c r="V19" s="22" t="str">
        <f>IFERROR(VLOOKUP($T19,'114年1月15日'!$B$9:$N$113,10,FALSE),"")</f>
        <v/>
      </c>
      <c r="W19" s="22" t="str">
        <f>IFERROR(VLOOKUP($T19,'114年1月15日'!$B$9:$N$113,11,FALSE),"")</f>
        <v/>
      </c>
      <c r="X19" s="22" t="str">
        <f>IFERROR(VLOOKUP($T19,'114年1月15日'!$B$9:$N$113,12,FALSE),"")</f>
        <v/>
      </c>
      <c r="Y19" s="1"/>
      <c r="Z19" s="1"/>
      <c r="AA19" s="1"/>
    </row>
    <row r="20" spans="1:27" x14ac:dyDescent="0.25">
      <c r="A20" t="str">
        <f t="shared" si="0"/>
        <v/>
      </c>
      <c r="B20" s="30" t="str">
        <f t="array" ref="B20">IFERROR(INDEX('115年1月15日'!$B$9:$N$113,SMALL(IF('115年1月15日'!$C$9:$C$113&gt;200,ROW($1:$104),"X"),ROW('115年1月15日'!C18)),1),"")</f>
        <v/>
      </c>
      <c r="C20" s="30" t="str">
        <f>IFERROR(VLOOKUP($B20,'114年1月15日'!$B$9:$N$113,9,FALSE),"")</f>
        <v/>
      </c>
      <c r="D20" s="30" t="str">
        <f>IFERROR(VLOOKUP($B20,'114年1月15日'!$B$9:$N$113,10,FALSE),"")</f>
        <v/>
      </c>
      <c r="E20" s="30" t="str">
        <f>IFERROR(VLOOKUP($B20,'114年1月15日'!$B$9:$N$113,11,FALSE),"")</f>
        <v/>
      </c>
      <c r="F20" s="30" t="str">
        <f>IFERROR(VLOOKUP($B20,'114年1月15日'!$B$9:$N$113,12,FALSE),"")</f>
        <v/>
      </c>
      <c r="G20" s="30" t="str">
        <f t="shared" si="1"/>
        <v/>
      </c>
      <c r="H20" s="30" t="str">
        <f t="array" ref="H20">IFERROR(INDEX('115年1月15日'!$B$9:$N$113,SMALL(IF('115年1月15日'!$D$9:$D$113&gt;200,ROW($1:$104),"X"),ROW('115年1月15日'!C18)),1),"")</f>
        <v/>
      </c>
      <c r="I20" s="30" t="str">
        <f>IFERROR(VLOOKUP($H20,'114年1月15日'!$B$9:$N$113,9,FALSE),"")</f>
        <v/>
      </c>
      <c r="J20" s="30" t="str">
        <f>IFERROR(VLOOKUP($H20,'114年1月15日'!$B$9:$N$113,10,FALSE),"")</f>
        <v/>
      </c>
      <c r="K20" s="30" t="str">
        <f>IFERROR(VLOOKUP($H20,'114年1月15日'!$B$9:$N$113,11,FALSE),"")</f>
        <v/>
      </c>
      <c r="L20" s="30" t="str">
        <f>IFERROR(VLOOKUP($H20,'114年1月15日'!$B$9:$N$113,12,FALSE),"")</f>
        <v/>
      </c>
      <c r="M20" s="30" t="str">
        <f t="shared" si="2"/>
        <v/>
      </c>
      <c r="N20" s="30" t="str">
        <f t="array" ref="N20">IFERROR(INDEX('114年1月15日'!$B$9:$M$113,SMALL(IF('114年1月15日'!$E$9:$E$113&gt;200,ROW($1:$104),"X"),ROW('114年1月15日'!C18)),1),"")</f>
        <v/>
      </c>
      <c r="O20" s="30" t="str">
        <f>IFERROR(VLOOKUP($N20,'114年1月15日'!$B$9:$N$113,9,FALSE),"")</f>
        <v/>
      </c>
      <c r="P20" s="30" t="str">
        <f>IFERROR(VLOOKUP($N20,'114年1月15日'!$B$9:$N$113,10,FALSE),"")</f>
        <v/>
      </c>
      <c r="Q20" s="30" t="str">
        <f>IFERROR(VLOOKUP($N20,'114年1月15日'!$B$9:$N$113,11,FALSE),"")</f>
        <v/>
      </c>
      <c r="R20" s="30" t="str">
        <f>IFERROR(VLOOKUP($N20,'114年1月15日'!$B$9:$N$113,12,FALSE),"")</f>
        <v/>
      </c>
      <c r="S20" s="22" t="str">
        <f t="shared" si="3"/>
        <v/>
      </c>
      <c r="T20" s="22" t="str">
        <f t="array" ref="T20">IFERROR(INDEX('115年1月15日'!$B$9:$N$113,SMALL(IF('115年1月15日'!$F$9:$F$113&gt;200,ROW($1:$104),"X"),ROW('115年1月15日'!C18)),1),"")</f>
        <v/>
      </c>
      <c r="U20" s="22" t="str">
        <f>IFERROR(VLOOKUP($T20,'114年1月15日'!$B$9:$N$113,9,FALSE),"")</f>
        <v/>
      </c>
      <c r="V20" s="22" t="str">
        <f>IFERROR(VLOOKUP($T20,'114年1月15日'!$B$9:$N$113,10,FALSE),"")</f>
        <v/>
      </c>
      <c r="W20" s="22" t="str">
        <f>IFERROR(VLOOKUP($T20,'114年1月15日'!$B$9:$N$113,11,FALSE),"")</f>
        <v/>
      </c>
      <c r="X20" s="22" t="str">
        <f>IFERROR(VLOOKUP($T20,'114年1月15日'!$B$9:$N$113,12,FALSE),"")</f>
        <v/>
      </c>
      <c r="Y20" s="1"/>
      <c r="Z20" s="1"/>
      <c r="AA20" s="1"/>
    </row>
    <row r="21" spans="1:27" x14ac:dyDescent="0.25">
      <c r="A21" t="str">
        <f t="shared" si="0"/>
        <v/>
      </c>
      <c r="B21" s="30" t="str">
        <f t="array" ref="B21">IFERROR(INDEX('115年1月15日'!$B$9:$N$113,SMALL(IF('115年1月15日'!$C$9:$C$113&gt;200,ROW($1:$104),"X"),ROW('115年1月15日'!C19)),1),"")</f>
        <v/>
      </c>
      <c r="C21" s="30" t="str">
        <f>IFERROR(VLOOKUP($B21,'114年1月15日'!$B$9:$N$113,9,FALSE),"")</f>
        <v/>
      </c>
      <c r="D21" s="30" t="str">
        <f>IFERROR(VLOOKUP($B21,'114年1月15日'!$B$9:$N$113,10,FALSE),"")</f>
        <v/>
      </c>
      <c r="E21" s="30" t="str">
        <f>IFERROR(VLOOKUP($B21,'114年1月15日'!$B$9:$N$113,11,FALSE),"")</f>
        <v/>
      </c>
      <c r="F21" s="30" t="str">
        <f>IFERROR(VLOOKUP($B21,'114年1月15日'!$B$9:$N$113,12,FALSE),"")</f>
        <v/>
      </c>
      <c r="G21" s="30" t="str">
        <f t="shared" si="1"/>
        <v/>
      </c>
      <c r="H21" s="30" t="str">
        <f t="array" ref="H21">IFERROR(INDEX('115年1月15日'!$B$9:$N$113,SMALL(IF('115年1月15日'!$D$9:$D$113&gt;200,ROW($1:$104),"X"),ROW('115年1月15日'!C19)),1),"")</f>
        <v/>
      </c>
      <c r="I21" s="30" t="str">
        <f>IFERROR(VLOOKUP($H21,'114年1月15日'!$B$9:$N$113,9,FALSE),"")</f>
        <v/>
      </c>
      <c r="J21" s="30" t="str">
        <f>IFERROR(VLOOKUP($H21,'114年1月15日'!$B$9:$N$113,10,FALSE),"")</f>
        <v/>
      </c>
      <c r="K21" s="30" t="str">
        <f>IFERROR(VLOOKUP($H21,'114年1月15日'!$B$9:$N$113,11,FALSE),"")</f>
        <v/>
      </c>
      <c r="L21" s="30" t="str">
        <f>IFERROR(VLOOKUP($H21,'114年1月15日'!$B$9:$N$113,12,FALSE),"")</f>
        <v/>
      </c>
      <c r="M21" s="30" t="str">
        <f t="shared" si="2"/>
        <v/>
      </c>
      <c r="N21" s="30" t="str">
        <f t="array" ref="N21">IFERROR(INDEX('114年1月15日'!$B$9:$M$113,SMALL(IF('114年1月15日'!$E$9:$E$113&gt;200,ROW($1:$104),"X"),ROW('114年1月15日'!C19)),1),"")</f>
        <v/>
      </c>
      <c r="O21" s="30" t="str">
        <f>IFERROR(VLOOKUP($N21,'114年1月15日'!$B$9:$N$113,9,FALSE),"")</f>
        <v/>
      </c>
      <c r="P21" s="30" t="str">
        <f>IFERROR(VLOOKUP($N21,'114年1月15日'!$B$9:$N$113,10,FALSE),"")</f>
        <v/>
      </c>
      <c r="Q21" s="30" t="str">
        <f>IFERROR(VLOOKUP($N21,'114年1月15日'!$B$9:$N$113,11,FALSE),"")</f>
        <v/>
      </c>
      <c r="R21" s="30" t="str">
        <f>IFERROR(VLOOKUP($N21,'114年1月15日'!$B$9:$N$113,12,FALSE),"")</f>
        <v/>
      </c>
      <c r="S21" s="22" t="str">
        <f t="shared" si="3"/>
        <v/>
      </c>
      <c r="T21" s="22" t="str">
        <f t="array" ref="T21">IFERROR(INDEX('115年1月15日'!$B$9:$N$113,SMALL(IF('115年1月15日'!$F$9:$F$113&gt;200,ROW($1:$104),"X"),ROW('115年1月15日'!C19)),1),"")</f>
        <v/>
      </c>
      <c r="U21" s="22" t="str">
        <f>IFERROR(VLOOKUP($T21,'114年1月15日'!$B$9:$N$113,9,FALSE),"")</f>
        <v/>
      </c>
      <c r="V21" s="22" t="str">
        <f>IFERROR(VLOOKUP($T21,'114年1月15日'!$B$9:$N$113,10,FALSE),"")</f>
        <v/>
      </c>
      <c r="W21" s="22" t="str">
        <f>IFERROR(VLOOKUP($T21,'114年1月15日'!$B$9:$N$113,11,FALSE),"")</f>
        <v/>
      </c>
      <c r="X21" s="22" t="str">
        <f>IFERROR(VLOOKUP($T21,'114年1月15日'!$B$9:$N$113,12,FALSE),"")</f>
        <v/>
      </c>
      <c r="Y21" s="1"/>
      <c r="Z21" s="1"/>
      <c r="AA21" s="1"/>
    </row>
    <row r="22" spans="1:27" x14ac:dyDescent="0.25">
      <c r="A22" t="str">
        <f t="shared" si="0"/>
        <v/>
      </c>
      <c r="B22" s="30" t="str">
        <f t="array" ref="B22">IFERROR(INDEX('115年1月15日'!$B$9:$N$113,SMALL(IF('115年1月15日'!$C$9:$C$113&gt;200,ROW($1:$104),"X"),ROW('115年1月15日'!C20)),1),"")</f>
        <v/>
      </c>
      <c r="C22" s="30" t="str">
        <f>IFERROR(VLOOKUP($B22,'114年1月15日'!$B$9:$N$113,9,FALSE),"")</f>
        <v/>
      </c>
      <c r="D22" s="30" t="str">
        <f>IFERROR(VLOOKUP($B22,'114年1月15日'!$B$9:$N$113,10,FALSE),"")</f>
        <v/>
      </c>
      <c r="E22" s="30" t="str">
        <f>IFERROR(VLOOKUP($B22,'114年1月15日'!$B$9:$N$113,11,FALSE),"")</f>
        <v/>
      </c>
      <c r="F22" s="30" t="str">
        <f>IFERROR(VLOOKUP($B22,'114年1月15日'!$B$9:$N$113,12,FALSE),"")</f>
        <v/>
      </c>
      <c r="G22" s="30" t="str">
        <f t="shared" si="1"/>
        <v/>
      </c>
      <c r="H22" s="30" t="str">
        <f t="array" ref="H22">IFERROR(INDEX('115年1月15日'!$B$9:$N$113,SMALL(IF('115年1月15日'!$D$9:$D$113&gt;200,ROW($1:$104),"X"),ROW('115年1月15日'!C20)),1),"")</f>
        <v/>
      </c>
      <c r="I22" s="30" t="str">
        <f>IFERROR(VLOOKUP($H22,'114年1月15日'!$B$9:$N$113,9,FALSE),"")</f>
        <v/>
      </c>
      <c r="J22" s="30" t="str">
        <f>IFERROR(VLOOKUP($H22,'114年1月15日'!$B$9:$N$113,10,FALSE),"")</f>
        <v/>
      </c>
      <c r="K22" s="30" t="str">
        <f>IFERROR(VLOOKUP($H22,'114年1月15日'!$B$9:$N$113,11,FALSE),"")</f>
        <v/>
      </c>
      <c r="L22" s="30" t="str">
        <f>IFERROR(VLOOKUP($H22,'114年1月15日'!$B$9:$N$113,12,FALSE),"")</f>
        <v/>
      </c>
      <c r="M22" s="30" t="str">
        <f t="shared" si="2"/>
        <v/>
      </c>
      <c r="N22" s="30" t="str">
        <f t="array" ref="N22">IFERROR(INDEX('114年1月15日'!$B$9:$M$113,SMALL(IF('114年1月15日'!$E$9:$E$113&gt;200,ROW($1:$104),"X"),ROW('114年1月15日'!C20)),1),"")</f>
        <v/>
      </c>
      <c r="O22" s="30" t="str">
        <f>IFERROR(VLOOKUP($N22,'114年1月15日'!$B$9:$N$113,9,FALSE),"")</f>
        <v/>
      </c>
      <c r="P22" s="30" t="str">
        <f>IFERROR(VLOOKUP($N22,'114年1月15日'!$B$9:$N$113,10,FALSE),"")</f>
        <v/>
      </c>
      <c r="Q22" s="30" t="str">
        <f>IFERROR(VLOOKUP($N22,'114年1月15日'!$B$9:$N$113,11,FALSE),"")</f>
        <v/>
      </c>
      <c r="R22" s="30" t="str">
        <f>IFERROR(VLOOKUP($N22,'114年1月15日'!$B$9:$N$113,12,FALSE),"")</f>
        <v/>
      </c>
      <c r="S22" s="22" t="str">
        <f t="shared" si="3"/>
        <v/>
      </c>
      <c r="T22" s="22" t="str">
        <f t="array" ref="T22">IFERROR(INDEX('115年1月15日'!$B$9:$N$113,SMALL(IF('115年1月15日'!$F$9:$F$113&gt;200,ROW($1:$104),"X"),ROW('115年1月15日'!C20)),1),"")</f>
        <v/>
      </c>
      <c r="U22" s="22" t="str">
        <f>IFERROR(VLOOKUP($T22,'114年1月15日'!$B$9:$N$113,9,FALSE),"")</f>
        <v/>
      </c>
      <c r="V22" s="22" t="str">
        <f>IFERROR(VLOOKUP($T22,'114年1月15日'!$B$9:$N$113,10,FALSE),"")</f>
        <v/>
      </c>
      <c r="W22" s="22" t="str">
        <f>IFERROR(VLOOKUP($T22,'114年1月15日'!$B$9:$N$113,11,FALSE),"")</f>
        <v/>
      </c>
      <c r="X22" s="22" t="str">
        <f>IFERROR(VLOOKUP($T22,'114年1月15日'!$B$9:$N$113,12,FALSE),"")</f>
        <v/>
      </c>
      <c r="Y22" s="1"/>
      <c r="Z22" s="1"/>
      <c r="AA22" s="1"/>
    </row>
    <row r="23" spans="1:27" x14ac:dyDescent="0.25">
      <c r="A23" t="str">
        <f t="shared" si="0"/>
        <v/>
      </c>
      <c r="B23" s="30" t="str">
        <f t="array" ref="B23">IFERROR(INDEX('115年1月15日'!$B$9:$N$113,SMALL(IF('115年1月15日'!$C$9:$C$113&gt;200,ROW($1:$104),"X"),ROW('115年1月15日'!C21)),1),"")</f>
        <v/>
      </c>
      <c r="C23" s="30" t="str">
        <f>IFERROR(VLOOKUP($B23,'114年1月15日'!$B$9:$N$113,9,FALSE),"")</f>
        <v/>
      </c>
      <c r="D23" s="30" t="str">
        <f>IFERROR(VLOOKUP($B23,'114年1月15日'!$B$9:$N$113,10,FALSE),"")</f>
        <v/>
      </c>
      <c r="E23" s="30" t="str">
        <f>IFERROR(VLOOKUP($B23,'114年1月15日'!$B$9:$N$113,11,FALSE),"")</f>
        <v/>
      </c>
      <c r="F23" s="30" t="str">
        <f>IFERROR(VLOOKUP($B23,'114年1月15日'!$B$9:$N$113,12,FALSE),"")</f>
        <v/>
      </c>
      <c r="G23" s="30" t="str">
        <f t="shared" si="1"/>
        <v/>
      </c>
      <c r="H23" s="30" t="str">
        <f t="array" ref="H23">IFERROR(INDEX('115年1月15日'!$B$9:$N$113,SMALL(IF('115年1月15日'!$D$9:$D$113&gt;200,ROW($1:$104),"X"),ROW('115年1月15日'!C21)),1),"")</f>
        <v/>
      </c>
      <c r="I23" s="30" t="str">
        <f>IFERROR(VLOOKUP($H23,'114年1月15日'!$B$9:$N$113,9,FALSE),"")</f>
        <v/>
      </c>
      <c r="J23" s="30" t="str">
        <f>IFERROR(VLOOKUP($H23,'114年1月15日'!$B$9:$N$113,10,FALSE),"")</f>
        <v/>
      </c>
      <c r="K23" s="30" t="str">
        <f>IFERROR(VLOOKUP($H23,'114年1月15日'!$B$9:$N$113,11,FALSE),"")</f>
        <v/>
      </c>
      <c r="L23" s="30" t="str">
        <f>IFERROR(VLOOKUP($H23,'114年1月15日'!$B$9:$N$113,12,FALSE),"")</f>
        <v/>
      </c>
      <c r="M23" s="30" t="str">
        <f t="shared" si="2"/>
        <v/>
      </c>
      <c r="N23" s="30" t="str">
        <f t="array" ref="N23">IFERROR(INDEX('114年1月15日'!$B$9:$M$113,SMALL(IF('114年1月15日'!$E$9:$E$113&gt;200,ROW($1:$104),"X"),ROW('114年1月15日'!C21)),1),"")</f>
        <v/>
      </c>
      <c r="O23" s="30" t="str">
        <f>IFERROR(VLOOKUP($N23,'114年1月15日'!$B$9:$N$113,9,FALSE),"")</f>
        <v/>
      </c>
      <c r="P23" s="30" t="str">
        <f>IFERROR(VLOOKUP($N23,'114年1月15日'!$B$9:$N$113,10,FALSE),"")</f>
        <v/>
      </c>
      <c r="Q23" s="30" t="str">
        <f>IFERROR(VLOOKUP($N23,'114年1月15日'!$B$9:$N$113,11,FALSE),"")</f>
        <v/>
      </c>
      <c r="R23" s="30" t="str">
        <f>IFERROR(VLOOKUP($N23,'114年1月15日'!$B$9:$N$113,12,FALSE),"")</f>
        <v/>
      </c>
      <c r="S23" s="22" t="str">
        <f t="shared" si="3"/>
        <v/>
      </c>
      <c r="T23" s="22" t="str">
        <f t="array" ref="T23">IFERROR(INDEX('115年1月15日'!$B$9:$N$113,SMALL(IF('115年1月15日'!$F$9:$F$113&gt;200,ROW($1:$104),"X"),ROW('115年1月15日'!C21)),1),"")</f>
        <v/>
      </c>
      <c r="U23" s="22" t="str">
        <f>IFERROR(VLOOKUP($T23,'114年1月15日'!$B$9:$N$113,9,FALSE),"")</f>
        <v/>
      </c>
      <c r="V23" s="22" t="str">
        <f>IFERROR(VLOOKUP($T23,'114年1月15日'!$B$9:$N$113,10,FALSE),"")</f>
        <v/>
      </c>
      <c r="W23" s="22" t="str">
        <f>IFERROR(VLOOKUP($T23,'114年1月15日'!$B$9:$N$113,11,FALSE),"")</f>
        <v/>
      </c>
      <c r="X23" s="22" t="str">
        <f>IFERROR(VLOOKUP($T23,'114年1月15日'!$B$9:$N$113,12,FALSE),"")</f>
        <v/>
      </c>
      <c r="Y23" s="1"/>
      <c r="Z23" s="1"/>
      <c r="AA23" s="1"/>
    </row>
    <row r="24" spans="1:27" x14ac:dyDescent="0.25">
      <c r="A24" t="str">
        <f t="shared" si="0"/>
        <v/>
      </c>
      <c r="B24" s="30" t="str">
        <f t="array" ref="B24">IFERROR(INDEX('115年1月15日'!$B$9:$N$113,SMALL(IF('115年1月15日'!$C$9:$C$113&gt;200,ROW($1:$104),"X"),ROW('115年1月15日'!C22)),1),"")</f>
        <v/>
      </c>
      <c r="C24" s="30" t="str">
        <f>IFERROR(VLOOKUP($B24,'114年1月15日'!$B$9:$N$113,9,FALSE),"")</f>
        <v/>
      </c>
      <c r="D24" s="30" t="str">
        <f>IFERROR(VLOOKUP($B24,'114年1月15日'!$B$9:$N$113,10,FALSE),"")</f>
        <v/>
      </c>
      <c r="E24" s="30" t="str">
        <f>IFERROR(VLOOKUP($B24,'114年1月15日'!$B$9:$N$113,11,FALSE),"")</f>
        <v/>
      </c>
      <c r="F24" s="30" t="str">
        <f>IFERROR(VLOOKUP($B24,'114年1月15日'!$B$9:$N$113,12,FALSE),"")</f>
        <v/>
      </c>
      <c r="G24" s="30" t="str">
        <f t="shared" si="1"/>
        <v/>
      </c>
      <c r="H24" s="30" t="str">
        <f t="array" ref="H24">IFERROR(INDEX('115年1月15日'!$B$9:$N$113,SMALL(IF('115年1月15日'!$D$9:$D$113&gt;200,ROW($1:$104),"X"),ROW('115年1月15日'!C22)),1),"")</f>
        <v/>
      </c>
      <c r="I24" s="30" t="str">
        <f>IFERROR(VLOOKUP($H24,'114年1月15日'!$B$9:$N$113,9,FALSE),"")</f>
        <v/>
      </c>
      <c r="J24" s="30" t="str">
        <f>IFERROR(VLOOKUP($H24,'114年1月15日'!$B$9:$N$113,10,FALSE),"")</f>
        <v/>
      </c>
      <c r="K24" s="30" t="str">
        <f>IFERROR(VLOOKUP($H24,'114年1月15日'!$B$9:$N$113,11,FALSE),"")</f>
        <v/>
      </c>
      <c r="L24" s="30" t="str">
        <f>IFERROR(VLOOKUP($H24,'114年1月15日'!$B$9:$N$113,12,FALSE),"")</f>
        <v/>
      </c>
      <c r="M24" s="30" t="str">
        <f t="shared" si="2"/>
        <v/>
      </c>
      <c r="N24" s="30" t="str">
        <f t="array" ref="N24">IFERROR(INDEX('114年1月15日'!$B$9:$M$113,SMALL(IF('114年1月15日'!$E$9:$E$113&gt;200,ROW($1:$104),"X"),ROW('114年1月15日'!C22)),1),"")</f>
        <v/>
      </c>
      <c r="O24" s="30" t="str">
        <f>IFERROR(VLOOKUP($N24,'114年1月15日'!$B$9:$N$113,9,FALSE),"")</f>
        <v/>
      </c>
      <c r="P24" s="30" t="str">
        <f>IFERROR(VLOOKUP($N24,'114年1月15日'!$B$9:$N$113,10,FALSE),"")</f>
        <v/>
      </c>
      <c r="Q24" s="30" t="str">
        <f>IFERROR(VLOOKUP($N24,'114年1月15日'!$B$9:$N$113,11,FALSE),"")</f>
        <v/>
      </c>
      <c r="R24" s="30" t="str">
        <f>IFERROR(VLOOKUP($N24,'114年1月15日'!$B$9:$N$113,12,FALSE),"")</f>
        <v/>
      </c>
      <c r="S24" s="22" t="str">
        <f t="shared" si="3"/>
        <v/>
      </c>
      <c r="T24" s="22" t="str">
        <f t="array" ref="T24">IFERROR(INDEX('115年1月15日'!$B$9:$N$113,SMALL(IF('115年1月15日'!$F$9:$F$113&gt;200,ROW($1:$104),"X"),ROW('115年1月15日'!C22)),1),"")</f>
        <v/>
      </c>
      <c r="U24" s="22" t="str">
        <f>IFERROR(VLOOKUP($T24,'114年1月15日'!$B$9:$N$113,9,FALSE),"")</f>
        <v/>
      </c>
      <c r="V24" s="22" t="str">
        <f>IFERROR(VLOOKUP($T24,'114年1月15日'!$B$9:$N$113,10,FALSE),"")</f>
        <v/>
      </c>
      <c r="W24" s="22" t="str">
        <f>IFERROR(VLOOKUP($T24,'114年1月15日'!$B$9:$N$113,11,FALSE),"")</f>
        <v/>
      </c>
      <c r="X24" s="22" t="str">
        <f>IFERROR(VLOOKUP($T24,'114年1月15日'!$B$9:$N$113,12,FALSE),"")</f>
        <v/>
      </c>
      <c r="Y24" s="1"/>
      <c r="Z24" s="1"/>
      <c r="AA24" s="1"/>
    </row>
    <row r="25" spans="1:27" x14ac:dyDescent="0.25">
      <c r="A25" t="str">
        <f t="shared" si="0"/>
        <v/>
      </c>
      <c r="B25" s="30" t="str">
        <f t="array" ref="B25">IFERROR(INDEX('115年1月15日'!$B$9:$N$113,SMALL(IF('115年1月15日'!$C$9:$C$113&gt;200,ROW($1:$104),"X"),ROW('115年1月15日'!C23)),1),"")</f>
        <v/>
      </c>
      <c r="C25" s="30" t="str">
        <f>IFERROR(VLOOKUP($B25,'114年1月15日'!$B$9:$N$113,9,FALSE),"")</f>
        <v/>
      </c>
      <c r="D25" s="30" t="str">
        <f>IFERROR(VLOOKUP($B25,'114年1月15日'!$B$9:$N$113,10,FALSE),"")</f>
        <v/>
      </c>
      <c r="E25" s="30" t="str">
        <f>IFERROR(VLOOKUP($B25,'114年1月15日'!$B$9:$N$113,11,FALSE),"")</f>
        <v/>
      </c>
      <c r="F25" s="30" t="str">
        <f>IFERROR(VLOOKUP($B25,'114年1月15日'!$B$9:$N$113,12,FALSE),"")</f>
        <v/>
      </c>
      <c r="G25" s="30" t="str">
        <f t="shared" si="1"/>
        <v/>
      </c>
      <c r="H25" s="30" t="str">
        <f t="array" ref="H25">IFERROR(INDEX('115年1月15日'!$B$9:$N$113,SMALL(IF('115年1月15日'!$D$9:$D$113&gt;200,ROW($1:$104),"X"),ROW('115年1月15日'!C23)),1),"")</f>
        <v/>
      </c>
      <c r="I25" s="30" t="str">
        <f>IFERROR(VLOOKUP($H25,'114年1月15日'!$B$9:$N$113,9,FALSE),"")</f>
        <v/>
      </c>
      <c r="J25" s="30" t="str">
        <f>IFERROR(VLOOKUP($H25,'114年1月15日'!$B$9:$N$113,10,FALSE),"")</f>
        <v/>
      </c>
      <c r="K25" s="30" t="str">
        <f>IFERROR(VLOOKUP($H25,'114年1月15日'!$B$9:$N$113,11,FALSE),"")</f>
        <v/>
      </c>
      <c r="L25" s="30" t="str">
        <f>IFERROR(VLOOKUP($H25,'114年1月15日'!$B$9:$N$113,12,FALSE),"")</f>
        <v/>
      </c>
      <c r="M25" s="30" t="str">
        <f t="shared" si="2"/>
        <v/>
      </c>
      <c r="N25" s="30" t="str">
        <f t="array" ref="N25">IFERROR(INDEX('114年1月15日'!$B$9:$M$113,SMALL(IF('114年1月15日'!$E$9:$E$113&gt;200,ROW($1:$104),"X"),ROW('114年1月15日'!C23)),1),"")</f>
        <v/>
      </c>
      <c r="O25" s="30" t="str">
        <f>IFERROR(VLOOKUP($N25,'114年1月15日'!$B$9:$N$113,9,FALSE),"")</f>
        <v/>
      </c>
      <c r="P25" s="30" t="str">
        <f>IFERROR(VLOOKUP($N25,'114年1月15日'!$B$9:$N$113,10,FALSE),"")</f>
        <v/>
      </c>
      <c r="Q25" s="30" t="str">
        <f>IFERROR(VLOOKUP($N25,'114年1月15日'!$B$9:$N$113,11,FALSE),"")</f>
        <v/>
      </c>
      <c r="R25" s="30" t="str">
        <f>IFERROR(VLOOKUP($N25,'114年1月15日'!$B$9:$N$113,12,FALSE),"")</f>
        <v/>
      </c>
      <c r="S25" s="22" t="str">
        <f t="shared" si="3"/>
        <v/>
      </c>
      <c r="T25" s="22" t="str">
        <f t="array" ref="T25">IFERROR(INDEX('115年1月15日'!$B$9:$N$113,SMALL(IF('115年1月15日'!$F$9:$F$113&gt;200,ROW($1:$104),"X"),ROW('115年1月15日'!C23)),1),"")</f>
        <v/>
      </c>
      <c r="U25" s="22" t="str">
        <f>IFERROR(VLOOKUP($T25,'114年1月15日'!$B$9:$N$113,9,FALSE),"")</f>
        <v/>
      </c>
      <c r="V25" s="22" t="str">
        <f>IFERROR(VLOOKUP($T25,'114年1月15日'!$B$9:$N$113,10,FALSE),"")</f>
        <v/>
      </c>
      <c r="W25" s="22" t="str">
        <f>IFERROR(VLOOKUP($T25,'114年1月15日'!$B$9:$N$113,11,FALSE),"")</f>
        <v/>
      </c>
      <c r="X25" s="22" t="str">
        <f>IFERROR(VLOOKUP($T25,'114年1月15日'!$B$9:$N$113,12,FALSE),"")</f>
        <v/>
      </c>
      <c r="Y25" s="1"/>
      <c r="Z25" s="1"/>
      <c r="AA25" s="1"/>
    </row>
    <row r="26" spans="1:27" x14ac:dyDescent="0.25">
      <c r="A26" t="str">
        <f t="shared" si="0"/>
        <v/>
      </c>
      <c r="B26" s="30" t="str">
        <f t="array" ref="B26">IFERROR(INDEX('115年1月15日'!$B$9:$N$113,SMALL(IF('115年1月15日'!$C$9:$C$113&gt;200,ROW($1:$104),"X"),ROW('115年1月15日'!C24)),1),"")</f>
        <v/>
      </c>
      <c r="C26" s="30" t="str">
        <f>IFERROR(VLOOKUP($B26,'114年1月15日'!$B$9:$N$113,9,FALSE),"")</f>
        <v/>
      </c>
      <c r="D26" s="30" t="str">
        <f>IFERROR(VLOOKUP($B26,'114年1月15日'!$B$9:$N$113,10,FALSE),"")</f>
        <v/>
      </c>
      <c r="E26" s="30" t="str">
        <f>IFERROR(VLOOKUP($B26,'114年1月15日'!$B$9:$N$113,11,FALSE),"")</f>
        <v/>
      </c>
      <c r="F26" s="30" t="str">
        <f>IFERROR(VLOOKUP($B26,'114年1月15日'!$B$9:$N$113,12,FALSE),"")</f>
        <v/>
      </c>
      <c r="G26" s="30" t="str">
        <f t="shared" si="1"/>
        <v/>
      </c>
      <c r="H26" s="30" t="str">
        <f t="array" ref="H26">IFERROR(INDEX('115年1月15日'!$B$9:$N$113,SMALL(IF('115年1月15日'!$D$9:$D$113&gt;200,ROW($1:$104),"X"),ROW('115年1月15日'!C24)),1),"")</f>
        <v/>
      </c>
      <c r="I26" s="30" t="str">
        <f>IFERROR(VLOOKUP($H26,'114年1月15日'!$B$9:$N$113,9,FALSE),"")</f>
        <v/>
      </c>
      <c r="J26" s="30" t="str">
        <f>IFERROR(VLOOKUP($H26,'114年1月15日'!$B$9:$N$113,10,FALSE),"")</f>
        <v/>
      </c>
      <c r="K26" s="30" t="str">
        <f>IFERROR(VLOOKUP($H26,'114年1月15日'!$B$9:$N$113,11,FALSE),"")</f>
        <v/>
      </c>
      <c r="L26" s="30" t="str">
        <f>IFERROR(VLOOKUP($H26,'114年1月15日'!$B$9:$N$113,12,FALSE),"")</f>
        <v/>
      </c>
      <c r="M26" s="30" t="str">
        <f t="shared" si="2"/>
        <v/>
      </c>
      <c r="N26" s="30" t="str">
        <f t="array" ref="N26">IFERROR(INDEX('114年1月15日'!$B$9:$M$113,SMALL(IF('114年1月15日'!$E$9:$E$113&gt;200,ROW($1:$104),"X"),ROW('114年1月15日'!C24)),1),"")</f>
        <v/>
      </c>
      <c r="O26" s="30" t="str">
        <f>IFERROR(VLOOKUP($N26,'114年1月15日'!$B$9:$N$113,9,FALSE),"")</f>
        <v/>
      </c>
      <c r="P26" s="30" t="str">
        <f>IFERROR(VLOOKUP($N26,'114年1月15日'!$B$9:$N$113,10,FALSE),"")</f>
        <v/>
      </c>
      <c r="Q26" s="30" t="str">
        <f>IFERROR(VLOOKUP($N26,'114年1月15日'!$B$9:$N$113,11,FALSE),"")</f>
        <v/>
      </c>
      <c r="R26" s="30" t="str">
        <f>IFERROR(VLOOKUP($N26,'114年1月15日'!$B$9:$N$113,12,FALSE),"")</f>
        <v/>
      </c>
      <c r="S26" s="22" t="str">
        <f t="shared" si="3"/>
        <v/>
      </c>
      <c r="T26" s="22" t="str">
        <f t="array" ref="T26">IFERROR(INDEX('115年1月15日'!$B$9:$N$113,SMALL(IF('115年1月15日'!$F$9:$F$113&gt;200,ROW($1:$104),"X"),ROW('115年1月15日'!C24)),1),"")</f>
        <v/>
      </c>
      <c r="U26" s="22" t="str">
        <f>IFERROR(VLOOKUP($T26,'114年1月15日'!$B$9:$N$113,9,FALSE),"")</f>
        <v/>
      </c>
      <c r="V26" s="22" t="str">
        <f>IFERROR(VLOOKUP($T26,'114年1月15日'!$B$9:$N$113,10,FALSE),"")</f>
        <v/>
      </c>
      <c r="W26" s="22" t="str">
        <f>IFERROR(VLOOKUP($T26,'114年1月15日'!$B$9:$N$113,11,FALSE),"")</f>
        <v/>
      </c>
      <c r="X26" s="22" t="str">
        <f>IFERROR(VLOOKUP($T26,'114年1月15日'!$B$9:$N$113,12,FALSE),"")</f>
        <v/>
      </c>
      <c r="Y26" s="1"/>
      <c r="Z26" s="1"/>
      <c r="AA26" s="1"/>
    </row>
    <row r="27" spans="1:27" x14ac:dyDescent="0.25">
      <c r="A27" t="str">
        <f t="shared" si="0"/>
        <v/>
      </c>
      <c r="B27" s="30" t="str">
        <f t="array" ref="B27">IFERROR(INDEX('115年1月15日'!$B$9:$N$113,SMALL(IF('115年1月15日'!$C$9:$C$113&gt;200,ROW($1:$104),"X"),ROW('115年1月15日'!C25)),1),"")</f>
        <v/>
      </c>
      <c r="C27" s="30" t="str">
        <f>IFERROR(VLOOKUP($B27,'114年1月15日'!$B$9:$N$113,9,FALSE),"")</f>
        <v/>
      </c>
      <c r="D27" s="30" t="str">
        <f>IFERROR(VLOOKUP($B27,'114年1月15日'!$B$9:$N$113,10,FALSE),"")</f>
        <v/>
      </c>
      <c r="E27" s="30" t="str">
        <f>IFERROR(VLOOKUP($B27,'114年1月15日'!$B$9:$N$113,11,FALSE),"")</f>
        <v/>
      </c>
      <c r="F27" s="30" t="str">
        <f>IFERROR(VLOOKUP($B27,'114年1月15日'!$B$9:$N$113,12,FALSE),"")</f>
        <v/>
      </c>
      <c r="G27" s="30" t="str">
        <f t="shared" si="1"/>
        <v/>
      </c>
      <c r="H27" s="30" t="str">
        <f t="array" ref="H27">IFERROR(INDEX('115年1月15日'!$B$9:$N$113,SMALL(IF('115年1月15日'!$D$9:$D$113&gt;200,ROW($1:$104),"X"),ROW('115年1月15日'!C25)),1),"")</f>
        <v/>
      </c>
      <c r="I27" s="30" t="str">
        <f>IFERROR(VLOOKUP($H27,'114年1月15日'!$B$9:$N$113,9,FALSE),"")</f>
        <v/>
      </c>
      <c r="J27" s="30" t="str">
        <f>IFERROR(VLOOKUP($H27,'114年1月15日'!$B$9:$N$113,10,FALSE),"")</f>
        <v/>
      </c>
      <c r="K27" s="30" t="str">
        <f>IFERROR(VLOOKUP($H27,'114年1月15日'!$B$9:$N$113,11,FALSE),"")</f>
        <v/>
      </c>
      <c r="L27" s="30" t="str">
        <f>IFERROR(VLOOKUP($H27,'114年1月15日'!$B$9:$N$113,12,FALSE),"")</f>
        <v/>
      </c>
      <c r="M27" s="30" t="str">
        <f t="shared" si="2"/>
        <v/>
      </c>
      <c r="N27" s="30" t="str">
        <f t="array" ref="N27">IFERROR(INDEX('114年1月15日'!$B$9:$M$113,SMALL(IF('114年1月15日'!$E$9:$E$113&gt;200,ROW($1:$104),"X"),ROW('114年1月15日'!C25)),1),"")</f>
        <v/>
      </c>
      <c r="O27" s="30" t="str">
        <f>IFERROR(VLOOKUP($N27,'114年1月15日'!$B$9:$N$113,9,FALSE),"")</f>
        <v/>
      </c>
      <c r="P27" s="30" t="str">
        <f>IFERROR(VLOOKUP($N27,'114年1月15日'!$B$9:$N$113,10,FALSE),"")</f>
        <v/>
      </c>
      <c r="Q27" s="30" t="str">
        <f>IFERROR(VLOOKUP($N27,'114年1月15日'!$B$9:$N$113,11,FALSE),"")</f>
        <v/>
      </c>
      <c r="R27" s="30" t="str">
        <f>IFERROR(VLOOKUP($N27,'114年1月15日'!$B$9:$N$113,12,FALSE),"")</f>
        <v/>
      </c>
      <c r="S27" s="22" t="str">
        <f t="shared" si="3"/>
        <v/>
      </c>
      <c r="T27" s="22" t="str">
        <f t="array" ref="T27">IFERROR(INDEX('115年1月15日'!$B$9:$N$113,SMALL(IF('115年1月15日'!$F$9:$F$113&gt;200,ROW($1:$104),"X"),ROW('115年1月15日'!C25)),1),"")</f>
        <v/>
      </c>
      <c r="U27" s="22" t="str">
        <f>IFERROR(VLOOKUP($T27,'114年1月15日'!$B$9:$N$113,9,FALSE),"")</f>
        <v/>
      </c>
      <c r="V27" s="22" t="str">
        <f>IFERROR(VLOOKUP($T27,'114年1月15日'!$B$9:$N$113,10,FALSE),"")</f>
        <v/>
      </c>
      <c r="W27" s="22" t="str">
        <f>IFERROR(VLOOKUP($T27,'114年1月15日'!$B$9:$N$113,11,FALSE),"")</f>
        <v/>
      </c>
      <c r="X27" s="22" t="str">
        <f>IFERROR(VLOOKUP($T27,'114年1月15日'!$B$9:$N$113,12,FALSE),"")</f>
        <v/>
      </c>
      <c r="Y27" s="1"/>
      <c r="Z27" s="1"/>
      <c r="AA27" s="1"/>
    </row>
    <row r="28" spans="1:27" x14ac:dyDescent="0.25">
      <c r="A28" t="str">
        <f t="shared" si="0"/>
        <v/>
      </c>
      <c r="B28" s="30" t="str">
        <f t="array" ref="B28">IFERROR(INDEX('115年1月15日'!$B$9:$N$113,SMALL(IF('115年1月15日'!$C$9:$C$113&gt;200,ROW($1:$104),"X"),ROW('115年1月15日'!C26)),1),"")</f>
        <v/>
      </c>
      <c r="C28" s="30" t="str">
        <f>IFERROR(VLOOKUP($B28,'114年1月15日'!$B$9:$N$113,9,FALSE),"")</f>
        <v/>
      </c>
      <c r="D28" s="30" t="str">
        <f>IFERROR(VLOOKUP($B28,'114年1月15日'!$B$9:$N$113,10,FALSE),"")</f>
        <v/>
      </c>
      <c r="E28" s="30" t="str">
        <f>IFERROR(VLOOKUP($B28,'114年1月15日'!$B$9:$N$113,11,FALSE),"")</f>
        <v/>
      </c>
      <c r="F28" s="30" t="str">
        <f>IFERROR(VLOOKUP($B28,'114年1月15日'!$B$9:$N$113,12,FALSE),"")</f>
        <v/>
      </c>
      <c r="G28" s="30" t="str">
        <f t="shared" si="1"/>
        <v/>
      </c>
      <c r="H28" s="30" t="str">
        <f t="array" ref="H28">IFERROR(INDEX('115年1月15日'!$B$9:$N$113,SMALL(IF('115年1月15日'!$D$9:$D$113&gt;200,ROW($1:$104),"X"),ROW('115年1月15日'!C26)),1),"")</f>
        <v/>
      </c>
      <c r="I28" s="30" t="str">
        <f>IFERROR(VLOOKUP($H28,'114年1月15日'!$B$9:$N$113,9,FALSE),"")</f>
        <v/>
      </c>
      <c r="J28" s="30" t="str">
        <f>IFERROR(VLOOKUP($H28,'114年1月15日'!$B$9:$N$113,10,FALSE),"")</f>
        <v/>
      </c>
      <c r="K28" s="30" t="str">
        <f>IFERROR(VLOOKUP($H28,'114年1月15日'!$B$9:$N$113,11,FALSE),"")</f>
        <v/>
      </c>
      <c r="L28" s="30" t="str">
        <f>IFERROR(VLOOKUP($H28,'114年1月15日'!$B$9:$N$113,12,FALSE),"")</f>
        <v/>
      </c>
      <c r="M28" s="30" t="str">
        <f t="shared" si="2"/>
        <v/>
      </c>
      <c r="N28" s="30" t="str">
        <f t="array" ref="N28">IFERROR(INDEX('114年1月15日'!$B$9:$M$113,SMALL(IF('114年1月15日'!$E$9:$E$113&gt;200,ROW($1:$104),"X"),ROW('114年1月15日'!C26)),1),"")</f>
        <v/>
      </c>
      <c r="O28" s="30" t="str">
        <f>IFERROR(VLOOKUP($N28,'114年1月15日'!$B$9:$N$113,9,FALSE),"")</f>
        <v/>
      </c>
      <c r="P28" s="30" t="str">
        <f>IFERROR(VLOOKUP($N28,'114年1月15日'!$B$9:$N$113,10,FALSE),"")</f>
        <v/>
      </c>
      <c r="Q28" s="30" t="str">
        <f>IFERROR(VLOOKUP($N28,'114年1月15日'!$B$9:$N$113,11,FALSE),"")</f>
        <v/>
      </c>
      <c r="R28" s="30" t="str">
        <f>IFERROR(VLOOKUP($N28,'114年1月15日'!$B$9:$N$113,12,FALSE),"")</f>
        <v/>
      </c>
      <c r="S28" s="22" t="str">
        <f t="shared" si="3"/>
        <v/>
      </c>
      <c r="T28" s="22" t="str">
        <f t="array" ref="T28">IFERROR(INDEX('115年1月15日'!$B$9:$N$113,SMALL(IF('115年1月15日'!$F$9:$F$113&gt;200,ROW($1:$104),"X"),ROW('115年1月15日'!C26)),1),"")</f>
        <v/>
      </c>
      <c r="U28" s="22" t="str">
        <f>IFERROR(VLOOKUP($T28,'114年1月15日'!$B$9:$N$113,9,FALSE),"")</f>
        <v/>
      </c>
      <c r="V28" s="22" t="str">
        <f>IFERROR(VLOOKUP($T28,'114年1月15日'!$B$9:$N$113,10,FALSE),"")</f>
        <v/>
      </c>
      <c r="W28" s="22" t="str">
        <f>IFERROR(VLOOKUP($T28,'114年1月15日'!$B$9:$N$113,11,FALSE),"")</f>
        <v/>
      </c>
      <c r="X28" s="22" t="str">
        <f>IFERROR(VLOOKUP($T28,'114年1月15日'!$B$9:$N$113,12,FALSE),"")</f>
        <v/>
      </c>
      <c r="Y28" s="1"/>
      <c r="Z28" s="1"/>
      <c r="AA28" s="1"/>
    </row>
    <row r="29" spans="1:27" x14ac:dyDescent="0.25">
      <c r="A29" t="str">
        <f t="shared" si="0"/>
        <v/>
      </c>
      <c r="B29" s="30" t="str">
        <f t="array" ref="B29">IFERROR(INDEX('115年1月15日'!$B$9:$N$113,SMALL(IF('115年1月15日'!$C$9:$C$113&gt;200,ROW($1:$104),"X"),ROW('115年1月15日'!C27)),1),"")</f>
        <v/>
      </c>
      <c r="C29" s="30" t="str">
        <f>IFERROR(VLOOKUP($B29,'114年1月15日'!$B$9:$N$113,9,FALSE),"")</f>
        <v/>
      </c>
      <c r="D29" s="30" t="str">
        <f>IFERROR(VLOOKUP($B29,'114年1月15日'!$B$9:$N$113,10,FALSE),"")</f>
        <v/>
      </c>
      <c r="E29" s="30" t="str">
        <f>IFERROR(VLOOKUP($B29,'114年1月15日'!$B$9:$N$113,11,FALSE),"")</f>
        <v/>
      </c>
      <c r="F29" s="30" t="str">
        <f>IFERROR(VLOOKUP($B29,'114年1月15日'!$B$9:$N$113,12,FALSE),"")</f>
        <v/>
      </c>
      <c r="G29" s="30" t="str">
        <f t="shared" si="1"/>
        <v/>
      </c>
      <c r="H29" s="30" t="str">
        <f t="array" ref="H29">IFERROR(INDEX('115年1月15日'!$B$9:$N$113,SMALL(IF('115年1月15日'!$D$9:$D$113&gt;200,ROW($1:$104),"X"),ROW('115年1月15日'!C27)),1),"")</f>
        <v/>
      </c>
      <c r="I29" s="30" t="str">
        <f>IFERROR(VLOOKUP($H29,'114年1月15日'!$B$9:$N$113,9,FALSE),"")</f>
        <v/>
      </c>
      <c r="J29" s="30" t="str">
        <f>IFERROR(VLOOKUP($H29,'114年1月15日'!$B$9:$N$113,10,FALSE),"")</f>
        <v/>
      </c>
      <c r="K29" s="30" t="str">
        <f>IFERROR(VLOOKUP($H29,'114年1月15日'!$B$9:$N$113,11,FALSE),"")</f>
        <v/>
      </c>
      <c r="L29" s="30" t="str">
        <f>IFERROR(VLOOKUP($H29,'114年1月15日'!$B$9:$N$113,12,FALSE),"")</f>
        <v/>
      </c>
      <c r="M29" s="30" t="str">
        <f t="shared" si="2"/>
        <v/>
      </c>
      <c r="N29" s="30" t="str">
        <f t="array" ref="N29">IFERROR(INDEX('114年1月15日'!$B$9:$M$113,SMALL(IF('114年1月15日'!$E$9:$E$113&gt;200,ROW($1:$104),"X"),ROW('114年1月15日'!C27)),1),"")</f>
        <v/>
      </c>
      <c r="O29" s="30" t="str">
        <f>IFERROR(VLOOKUP($N29,'114年1月15日'!$B$9:$N$113,9,FALSE),"")</f>
        <v/>
      </c>
      <c r="P29" s="30" t="str">
        <f>IFERROR(VLOOKUP($N29,'114年1月15日'!$B$9:$N$113,10,FALSE),"")</f>
        <v/>
      </c>
      <c r="Q29" s="30" t="str">
        <f>IFERROR(VLOOKUP($N29,'114年1月15日'!$B$9:$N$113,11,FALSE),"")</f>
        <v/>
      </c>
      <c r="R29" s="30" t="str">
        <f>IFERROR(VLOOKUP($N29,'114年1月15日'!$B$9:$N$113,12,FALSE),"")</f>
        <v/>
      </c>
      <c r="S29" s="22" t="str">
        <f t="shared" si="3"/>
        <v/>
      </c>
      <c r="T29" s="22" t="str">
        <f t="array" ref="T29">IFERROR(INDEX('115年1月15日'!$B$9:$N$113,SMALL(IF('115年1月15日'!$F$9:$F$113&gt;200,ROW($1:$104),"X"),ROW('115年1月15日'!C27)),1),"")</f>
        <v/>
      </c>
      <c r="U29" s="22" t="str">
        <f>IFERROR(VLOOKUP($T29,'114年1月15日'!$B$9:$N$113,9,FALSE),"")</f>
        <v/>
      </c>
      <c r="V29" s="22" t="str">
        <f>IFERROR(VLOOKUP($T29,'114年1月15日'!$B$9:$N$113,10,FALSE),"")</f>
        <v/>
      </c>
      <c r="W29" s="22" t="str">
        <f>IFERROR(VLOOKUP($T29,'114年1月15日'!$B$9:$N$113,11,FALSE),"")</f>
        <v/>
      </c>
      <c r="X29" s="22" t="str">
        <f>IFERROR(VLOOKUP($T29,'114年1月15日'!$B$9:$N$113,12,FALSE),"")</f>
        <v/>
      </c>
      <c r="Y29" s="1"/>
      <c r="Z29" s="1"/>
      <c r="AA29" s="1"/>
    </row>
    <row r="30" spans="1:27" x14ac:dyDescent="0.25">
      <c r="A30" t="str">
        <f t="shared" si="0"/>
        <v/>
      </c>
      <c r="B30" s="30" t="str">
        <f t="array" ref="B30">IFERROR(INDEX('115年1月15日'!$B$9:$N$113,SMALL(IF('115年1月15日'!$C$9:$C$113&gt;200,ROW($1:$104),"X"),ROW('115年1月15日'!C28)),1),"")</f>
        <v/>
      </c>
      <c r="C30" s="30" t="str">
        <f>IFERROR(VLOOKUP($B30,'114年1月15日'!$B$9:$N$113,9,FALSE),"")</f>
        <v/>
      </c>
      <c r="D30" s="30" t="str">
        <f>IFERROR(VLOOKUP($B30,'114年1月15日'!$B$9:$N$113,10,FALSE),"")</f>
        <v/>
      </c>
      <c r="E30" s="30" t="str">
        <f>IFERROR(VLOOKUP($B30,'114年1月15日'!$B$9:$N$113,11,FALSE),"")</f>
        <v/>
      </c>
      <c r="F30" s="30" t="str">
        <f>IFERROR(VLOOKUP($B30,'114年1月15日'!$B$9:$N$113,12,FALSE),"")</f>
        <v/>
      </c>
      <c r="G30" s="30" t="str">
        <f t="shared" si="1"/>
        <v/>
      </c>
      <c r="H30" s="30" t="str">
        <f t="array" ref="H30">IFERROR(INDEX('115年1月15日'!$B$9:$N$113,SMALL(IF('115年1月15日'!$D$9:$D$113&gt;200,ROW($1:$104),"X"),ROW('115年1月15日'!C28)),1),"")</f>
        <v/>
      </c>
      <c r="I30" s="30" t="str">
        <f>IFERROR(VLOOKUP($H30,'114年1月15日'!$B$9:$N$113,9,FALSE),"")</f>
        <v/>
      </c>
      <c r="J30" s="30" t="str">
        <f>IFERROR(VLOOKUP($H30,'114年1月15日'!$B$9:$N$113,10,FALSE),"")</f>
        <v/>
      </c>
      <c r="K30" s="30" t="str">
        <f>IFERROR(VLOOKUP($H30,'114年1月15日'!$B$9:$N$113,11,FALSE),"")</f>
        <v/>
      </c>
      <c r="L30" s="30" t="str">
        <f>IFERROR(VLOOKUP($H30,'114年1月15日'!$B$9:$N$113,12,FALSE),"")</f>
        <v/>
      </c>
      <c r="M30" s="30" t="str">
        <f t="shared" si="2"/>
        <v/>
      </c>
      <c r="N30" s="30" t="str">
        <f t="array" ref="N30">IFERROR(INDEX('114年1月15日'!$B$9:$M$113,SMALL(IF('114年1月15日'!$E$9:$E$113&gt;200,ROW($1:$104),"X"),ROW('114年1月15日'!C28)),1),"")</f>
        <v/>
      </c>
      <c r="O30" s="30" t="str">
        <f>IFERROR(VLOOKUP($N30,'114年1月15日'!$B$9:$N$113,9,FALSE),"")</f>
        <v/>
      </c>
      <c r="P30" s="30" t="str">
        <f>IFERROR(VLOOKUP($N30,'114年1月15日'!$B$9:$N$113,10,FALSE),"")</f>
        <v/>
      </c>
      <c r="Q30" s="30" t="str">
        <f>IFERROR(VLOOKUP($N30,'114年1月15日'!$B$9:$N$113,11,FALSE),"")</f>
        <v/>
      </c>
      <c r="R30" s="30" t="str">
        <f>IFERROR(VLOOKUP($N30,'114年1月15日'!$B$9:$N$113,12,FALSE),"")</f>
        <v/>
      </c>
      <c r="S30" s="30" t="str">
        <f t="shared" si="3"/>
        <v/>
      </c>
      <c r="T30" s="30" t="str">
        <f t="array" ref="T30">IFERROR(INDEX('115年1月15日'!$B$9:$N$113,SMALL(IF('115年1月15日'!$F$9:$F$113&gt;200,ROW($1:$104),"X"),ROW('115年1月15日'!C28)),1),"")</f>
        <v/>
      </c>
      <c r="U30" s="30" t="str">
        <f>IFERROR(VLOOKUP($T30,'114年1月15日'!$B$9:$N$113,9,FALSE),"")</f>
        <v/>
      </c>
      <c r="V30" s="30" t="str">
        <f>IFERROR(VLOOKUP($T30,'114年1月15日'!$B$9:$N$113,10,FALSE),"")</f>
        <v/>
      </c>
      <c r="W30" s="30" t="str">
        <f>IFERROR(VLOOKUP($T30,'114年1月15日'!$B$9:$N$113,11,FALSE),"")</f>
        <v/>
      </c>
      <c r="X30" s="30" t="str">
        <f>IFERROR(VLOOKUP($T30,'114年1月15日'!$B$9:$N$113,12,FALSE),"")</f>
        <v/>
      </c>
    </row>
    <row r="31" spans="1:27" x14ac:dyDescent="0.25">
      <c r="A31" t="str">
        <f t="shared" si="0"/>
        <v/>
      </c>
      <c r="B31" s="30" t="str">
        <f t="array" ref="B31">IFERROR(INDEX('115年1月15日'!$B$9:$N$113,SMALL(IF('115年1月15日'!$C$9:$C$113&gt;200,ROW($1:$104),"X"),ROW('115年1月15日'!C29)),1),"")</f>
        <v/>
      </c>
      <c r="C31" s="30" t="str">
        <f>IFERROR(VLOOKUP($B31,'114年1月15日'!$B$9:$N$113,9,FALSE),"")</f>
        <v/>
      </c>
      <c r="D31" s="30" t="str">
        <f>IFERROR(VLOOKUP($B31,'114年1月15日'!$B$9:$N$113,10,FALSE),"")</f>
        <v/>
      </c>
      <c r="E31" s="30" t="str">
        <f>IFERROR(VLOOKUP($B31,'114年1月15日'!$B$9:$N$113,11,FALSE),"")</f>
        <v/>
      </c>
      <c r="F31" s="30" t="str">
        <f>IFERROR(VLOOKUP($B31,'114年1月15日'!$B$9:$N$113,12,FALSE),"")</f>
        <v/>
      </c>
      <c r="G31" s="30" t="str">
        <f t="shared" si="1"/>
        <v/>
      </c>
      <c r="H31" s="30" t="str">
        <f t="array" ref="H31">IFERROR(INDEX('115年1月15日'!$B$9:$N$113,SMALL(IF('115年1月15日'!$D$9:$D$113&gt;200,ROW($1:$104),"X"),ROW('115年1月15日'!C29)),1),"")</f>
        <v/>
      </c>
      <c r="I31" s="30" t="str">
        <f>IFERROR(VLOOKUP($H31,'114年1月15日'!$B$9:$N$113,9,FALSE),"")</f>
        <v/>
      </c>
      <c r="J31" s="30" t="str">
        <f>IFERROR(VLOOKUP($H31,'114年1月15日'!$B$9:$N$113,10,FALSE),"")</f>
        <v/>
      </c>
      <c r="K31" s="30" t="str">
        <f>IFERROR(VLOOKUP($H31,'114年1月15日'!$B$9:$N$113,11,FALSE),"")</f>
        <v/>
      </c>
      <c r="L31" s="30" t="str">
        <f>IFERROR(VLOOKUP($H31,'114年1月15日'!$B$9:$N$113,12,FALSE),"")</f>
        <v/>
      </c>
      <c r="M31" s="30" t="str">
        <f t="shared" si="2"/>
        <v/>
      </c>
      <c r="N31" s="30" t="str">
        <f t="array" ref="N31">IFERROR(INDEX('114年1月15日'!$B$9:$M$113,SMALL(IF('114年1月15日'!$E$9:$E$113&gt;200,ROW($1:$104),"X"),ROW('114年1月15日'!C29)),1),"")</f>
        <v/>
      </c>
      <c r="O31" s="30" t="str">
        <f>IFERROR(VLOOKUP($N31,'114年1月15日'!$B$9:$N$113,9,FALSE),"")</f>
        <v/>
      </c>
      <c r="P31" s="30" t="str">
        <f>IFERROR(VLOOKUP($N31,'114年1月15日'!$B$9:$N$113,10,FALSE),"")</f>
        <v/>
      </c>
      <c r="Q31" s="30" t="str">
        <f>IFERROR(VLOOKUP($N31,'114年1月15日'!$B$9:$N$113,11,FALSE),"")</f>
        <v/>
      </c>
      <c r="R31" s="30" t="str">
        <f>IFERROR(VLOOKUP($N31,'114年1月15日'!$B$9:$N$113,12,FALSE),"")</f>
        <v/>
      </c>
      <c r="S31" s="30" t="str">
        <f t="shared" si="3"/>
        <v/>
      </c>
      <c r="T31" s="30" t="str">
        <f t="array" ref="T31">IFERROR(INDEX('115年1月15日'!$B$9:$N$113,SMALL(IF('115年1月15日'!$F$9:$F$113&gt;200,ROW($1:$104),"X"),ROW('115年1月15日'!C29)),1),"")</f>
        <v/>
      </c>
      <c r="U31" s="30" t="str">
        <f>IFERROR(VLOOKUP($T31,'114年1月15日'!$B$9:$N$113,9,FALSE),"")</f>
        <v/>
      </c>
      <c r="V31" s="30" t="str">
        <f>IFERROR(VLOOKUP($T31,'114年1月15日'!$B$9:$N$113,10,FALSE),"")</f>
        <v/>
      </c>
      <c r="W31" s="30" t="str">
        <f>IFERROR(VLOOKUP($T31,'114年1月15日'!$B$9:$N$113,11,FALSE),"")</f>
        <v/>
      </c>
      <c r="X31" s="30" t="str">
        <f>IFERROR(VLOOKUP($T31,'114年1月15日'!$B$9:$N$113,12,FALSE),"")</f>
        <v/>
      </c>
    </row>
    <row r="32" spans="1:27" x14ac:dyDescent="0.25">
      <c r="A32" t="str">
        <f t="shared" si="0"/>
        <v/>
      </c>
      <c r="B32" s="30" t="str">
        <f t="array" ref="B32">IFERROR(INDEX('115年1月15日'!$B$9:$N$113,SMALL(IF('115年1月15日'!$C$9:$C$113&gt;200,ROW($1:$104),"X"),ROW('115年1月15日'!C30)),1),"")</f>
        <v/>
      </c>
      <c r="C32" s="30" t="str">
        <f>IFERROR(VLOOKUP($B32,'114年1月15日'!$B$9:$N$113,9,FALSE),"")</f>
        <v/>
      </c>
      <c r="D32" s="30" t="str">
        <f>IFERROR(VLOOKUP($B32,'114年1月15日'!$B$9:$N$113,10,FALSE),"")</f>
        <v/>
      </c>
      <c r="E32" s="30" t="str">
        <f>IFERROR(VLOOKUP($B32,'114年1月15日'!$B$9:$N$113,11,FALSE),"")</f>
        <v/>
      </c>
      <c r="F32" s="30" t="str">
        <f>IFERROR(VLOOKUP($B32,'114年1月15日'!$B$9:$N$113,12,FALSE),"")</f>
        <v/>
      </c>
      <c r="G32" s="30" t="str">
        <f t="shared" si="1"/>
        <v/>
      </c>
      <c r="H32" s="30" t="str">
        <f t="array" ref="H32">IFERROR(INDEX('115年1月15日'!$B$9:$N$113,SMALL(IF('115年1月15日'!$D$9:$D$113&gt;200,ROW($1:$104),"X"),ROW('115年1月15日'!C30)),1),"")</f>
        <v/>
      </c>
      <c r="I32" s="30" t="str">
        <f>IFERROR(VLOOKUP($H32,'114年1月15日'!$B$9:$N$113,9,FALSE),"")</f>
        <v/>
      </c>
      <c r="J32" s="30" t="str">
        <f>IFERROR(VLOOKUP($H32,'114年1月15日'!$B$9:$N$113,10,FALSE),"")</f>
        <v/>
      </c>
      <c r="K32" s="30" t="str">
        <f>IFERROR(VLOOKUP($H32,'114年1月15日'!$B$9:$N$113,11,FALSE),"")</f>
        <v/>
      </c>
      <c r="L32" s="30" t="str">
        <f>IFERROR(VLOOKUP($H32,'114年1月15日'!$B$9:$N$113,12,FALSE),"")</f>
        <v/>
      </c>
      <c r="M32" s="30" t="str">
        <f t="shared" si="2"/>
        <v/>
      </c>
      <c r="N32" s="30" t="str">
        <f t="array" ref="N32">IFERROR(INDEX('114年1月15日'!$B$9:$M$113,SMALL(IF('114年1月15日'!$E$9:$E$113&gt;200,ROW($1:$104),"X"),ROW('114年1月15日'!C30)),1),"")</f>
        <v/>
      </c>
      <c r="O32" s="30" t="str">
        <f>IFERROR(VLOOKUP($N32,'114年1月15日'!$B$9:$N$113,9,FALSE),"")</f>
        <v/>
      </c>
      <c r="P32" s="30" t="str">
        <f>IFERROR(VLOOKUP($N32,'114年1月15日'!$B$9:$N$113,10,FALSE),"")</f>
        <v/>
      </c>
      <c r="Q32" s="30" t="str">
        <f>IFERROR(VLOOKUP($N32,'114年1月15日'!$B$9:$N$113,11,FALSE),"")</f>
        <v/>
      </c>
      <c r="R32" s="30" t="str">
        <f>IFERROR(VLOOKUP($N32,'114年1月15日'!$B$9:$N$113,12,FALSE),"")</f>
        <v/>
      </c>
      <c r="S32" s="30" t="str">
        <f t="shared" si="3"/>
        <v/>
      </c>
      <c r="T32" s="30" t="str">
        <f t="array" ref="T32">IFERROR(INDEX('115年1月15日'!$B$9:$N$113,SMALL(IF('115年1月15日'!$F$9:$F$113&gt;200,ROW($1:$104),"X"),ROW('115年1月15日'!C30)),1),"")</f>
        <v/>
      </c>
      <c r="U32" s="30" t="str">
        <f>IFERROR(VLOOKUP($T32,'114年1月15日'!$B$9:$N$113,9,FALSE),"")</f>
        <v/>
      </c>
      <c r="V32" s="30" t="str">
        <f>IFERROR(VLOOKUP($T32,'114年1月15日'!$B$9:$N$113,10,FALSE),"")</f>
        <v/>
      </c>
      <c r="W32" s="30" t="str">
        <f>IFERROR(VLOOKUP($T32,'114年1月15日'!$B$9:$N$113,11,FALSE),"")</f>
        <v/>
      </c>
      <c r="X32" s="30" t="str">
        <f>IFERROR(VLOOKUP($T32,'114年1月15日'!$B$9:$N$113,12,FALSE),"")</f>
        <v/>
      </c>
    </row>
    <row r="33" spans="1:24" x14ac:dyDescent="0.25">
      <c r="A33" t="str">
        <f t="shared" si="0"/>
        <v/>
      </c>
      <c r="B33" s="30" t="str">
        <f t="array" ref="B33">IFERROR(INDEX('115年1月15日'!$B$9:$N$113,SMALL(IF('115年1月15日'!$C$9:$C$113&gt;200,ROW($1:$104),"X"),ROW('115年1月15日'!C31)),1),"")</f>
        <v/>
      </c>
      <c r="C33" s="30" t="str">
        <f>IFERROR(VLOOKUP($B33,'114年1月15日'!$B$9:$N$113,9,FALSE),"")</f>
        <v/>
      </c>
      <c r="D33" s="30" t="str">
        <f>IFERROR(VLOOKUP($B33,'114年1月15日'!$B$9:$N$113,10,FALSE),"")</f>
        <v/>
      </c>
      <c r="E33" s="30" t="str">
        <f>IFERROR(VLOOKUP($B33,'114年1月15日'!$B$9:$N$113,11,FALSE),"")</f>
        <v/>
      </c>
      <c r="F33" s="30" t="str">
        <f>IFERROR(VLOOKUP($B33,'114年1月15日'!$B$9:$N$113,12,FALSE),"")</f>
        <v/>
      </c>
      <c r="G33" s="30" t="str">
        <f t="shared" si="1"/>
        <v/>
      </c>
      <c r="H33" s="30" t="str">
        <f t="array" ref="H33">IFERROR(INDEX('115年1月15日'!$B$9:$N$113,SMALL(IF('115年1月15日'!$D$9:$D$113&gt;200,ROW($1:$104),"X"),ROW('115年1月15日'!C31)),1),"")</f>
        <v/>
      </c>
      <c r="I33" s="30" t="str">
        <f>IFERROR(VLOOKUP($H33,'114年1月15日'!$B$9:$N$113,9,FALSE),"")</f>
        <v/>
      </c>
      <c r="J33" s="30" t="str">
        <f>IFERROR(VLOOKUP($H33,'114年1月15日'!$B$9:$N$113,10,FALSE),"")</f>
        <v/>
      </c>
      <c r="K33" s="30" t="str">
        <f>IFERROR(VLOOKUP($H33,'114年1月15日'!$B$9:$N$113,11,FALSE),"")</f>
        <v/>
      </c>
      <c r="L33" s="30" t="str">
        <f>IFERROR(VLOOKUP($H33,'114年1月15日'!$B$9:$N$113,12,FALSE),"")</f>
        <v/>
      </c>
      <c r="M33" s="30" t="str">
        <f t="shared" si="2"/>
        <v/>
      </c>
      <c r="N33" s="30" t="str">
        <f t="array" ref="N33">IFERROR(INDEX('114年1月15日'!$B$9:$M$113,SMALL(IF('114年1月15日'!$E$9:$E$113&gt;200,ROW($1:$104),"X"),ROW('114年1月15日'!C31)),1),"")</f>
        <v/>
      </c>
      <c r="O33" s="30" t="str">
        <f>IFERROR(VLOOKUP($N33,'114年1月15日'!$B$9:$N$113,9,FALSE),"")</f>
        <v/>
      </c>
      <c r="P33" s="30" t="str">
        <f>IFERROR(VLOOKUP($N33,'114年1月15日'!$B$9:$N$113,10,FALSE),"")</f>
        <v/>
      </c>
      <c r="Q33" s="30" t="str">
        <f>IFERROR(VLOOKUP($N33,'114年1月15日'!$B$9:$N$113,11,FALSE),"")</f>
        <v/>
      </c>
      <c r="R33" s="30" t="str">
        <f>IFERROR(VLOOKUP($N33,'114年1月15日'!$B$9:$N$113,12,FALSE),"")</f>
        <v/>
      </c>
      <c r="S33" s="30" t="str">
        <f t="shared" si="3"/>
        <v/>
      </c>
      <c r="T33" s="30" t="str">
        <f t="array" ref="T33">IFERROR(INDEX('115年1月15日'!$B$9:$N$113,SMALL(IF('115年1月15日'!$F$9:$F$113&gt;200,ROW($1:$104),"X"),ROW('115年1月15日'!C31)),1),"")</f>
        <v/>
      </c>
      <c r="U33" s="30" t="str">
        <f>IFERROR(VLOOKUP($T33,'114年1月15日'!$B$9:$N$113,9,FALSE),"")</f>
        <v/>
      </c>
      <c r="V33" s="30" t="str">
        <f>IFERROR(VLOOKUP($T33,'114年1月15日'!$B$9:$N$113,10,FALSE),"")</f>
        <v/>
      </c>
      <c r="W33" s="30" t="str">
        <f>IFERROR(VLOOKUP($T33,'114年1月15日'!$B$9:$N$113,11,FALSE),"")</f>
        <v/>
      </c>
      <c r="X33" s="30" t="str">
        <f>IFERROR(VLOOKUP($T33,'114年1月15日'!$B$9:$N$113,12,FALSE),"")</f>
        <v/>
      </c>
    </row>
    <row r="34" spans="1:24" x14ac:dyDescent="0.25">
      <c r="A34" t="str">
        <f t="shared" si="0"/>
        <v/>
      </c>
      <c r="B34" s="30" t="str">
        <f t="array" ref="B34">IFERROR(INDEX('115年1月15日'!$B$9:$N$113,SMALL(IF('115年1月15日'!$C$9:$C$113&gt;200,ROW($1:$104),"X"),ROW('115年1月15日'!C32)),1),"")</f>
        <v/>
      </c>
      <c r="C34" s="30" t="str">
        <f>IFERROR(VLOOKUP($B34,'114年1月15日'!$B$9:$N$113,9,FALSE),"")</f>
        <v/>
      </c>
      <c r="D34" s="30" t="str">
        <f>IFERROR(VLOOKUP($B34,'114年1月15日'!$B$9:$N$113,10,FALSE),"")</f>
        <v/>
      </c>
      <c r="E34" s="30" t="str">
        <f>IFERROR(VLOOKUP($B34,'114年1月15日'!$B$9:$N$113,11,FALSE),"")</f>
        <v/>
      </c>
      <c r="F34" s="30" t="str">
        <f>IFERROR(VLOOKUP($B34,'114年1月15日'!$B$9:$N$113,12,FALSE),"")</f>
        <v/>
      </c>
      <c r="G34" s="30" t="str">
        <f t="shared" si="1"/>
        <v/>
      </c>
      <c r="H34" s="30" t="str">
        <f t="array" ref="H34">IFERROR(INDEX('115年1月15日'!$B$9:$N$113,SMALL(IF('115年1月15日'!$D$9:$D$113&gt;200,ROW($1:$104),"X"),ROW('115年1月15日'!C32)),1),"")</f>
        <v/>
      </c>
      <c r="I34" s="30" t="str">
        <f>IFERROR(VLOOKUP($H34,'114年1月15日'!$B$9:$N$113,9,FALSE),"")</f>
        <v/>
      </c>
      <c r="J34" s="30" t="str">
        <f>IFERROR(VLOOKUP($H34,'114年1月15日'!$B$9:$N$113,10,FALSE),"")</f>
        <v/>
      </c>
      <c r="K34" s="30" t="str">
        <f>IFERROR(VLOOKUP($H34,'114年1月15日'!$B$9:$N$113,11,FALSE),"")</f>
        <v/>
      </c>
      <c r="L34" s="30" t="str">
        <f>IFERROR(VLOOKUP($H34,'114年1月15日'!$B$9:$N$113,12,FALSE),"")</f>
        <v/>
      </c>
      <c r="M34" s="30" t="str">
        <f t="shared" si="2"/>
        <v/>
      </c>
      <c r="N34" s="30" t="str">
        <f t="array" ref="N34">IFERROR(INDEX('114年1月15日'!$B$9:$M$113,SMALL(IF('114年1月15日'!$E$9:$E$113&gt;200,ROW($1:$104),"X"),ROW('114年1月15日'!C32)),1),"")</f>
        <v/>
      </c>
      <c r="O34" s="30" t="str">
        <f>IFERROR(VLOOKUP($N34,'114年1月15日'!$B$9:$N$113,9,FALSE),"")</f>
        <v/>
      </c>
      <c r="P34" s="30" t="str">
        <f>IFERROR(VLOOKUP($N34,'114年1月15日'!$B$9:$N$113,10,FALSE),"")</f>
        <v/>
      </c>
      <c r="Q34" s="30" t="str">
        <f>IFERROR(VLOOKUP($N34,'114年1月15日'!$B$9:$N$113,11,FALSE),"")</f>
        <v/>
      </c>
      <c r="R34" s="30" t="str">
        <f>IFERROR(VLOOKUP($N34,'114年1月15日'!$B$9:$N$113,12,FALSE),"")</f>
        <v/>
      </c>
      <c r="S34" s="30" t="str">
        <f t="shared" si="3"/>
        <v/>
      </c>
      <c r="T34" s="30" t="str">
        <f t="array" ref="T34">IFERROR(INDEX('115年1月15日'!$B$9:$N$113,SMALL(IF('115年1月15日'!$F$9:$F$113&gt;200,ROW($1:$104),"X"),ROW('115年1月15日'!C32)),1),"")</f>
        <v/>
      </c>
      <c r="U34" s="30" t="str">
        <f>IFERROR(VLOOKUP($T34,'114年1月15日'!$B$9:$N$113,9,FALSE),"")</f>
        <v/>
      </c>
      <c r="V34" s="30" t="str">
        <f>IFERROR(VLOOKUP($T34,'114年1月15日'!$B$9:$N$113,10,FALSE),"")</f>
        <v/>
      </c>
      <c r="W34" s="30" t="str">
        <f>IFERROR(VLOOKUP($T34,'114年1月15日'!$B$9:$N$113,11,FALSE),"")</f>
        <v/>
      </c>
      <c r="X34" s="30" t="str">
        <f>IFERROR(VLOOKUP($T34,'114年1月15日'!$B$9:$N$113,12,FALSE),"")</f>
        <v/>
      </c>
    </row>
    <row r="35" spans="1:24" x14ac:dyDescent="0.25">
      <c r="A35" t="str">
        <f t="shared" si="0"/>
        <v/>
      </c>
      <c r="B35" s="30" t="str">
        <f t="array" ref="B35">IFERROR(INDEX('115年1月15日'!$B$9:$N$113,SMALL(IF('115年1月15日'!$C$9:$C$113&gt;200,ROW($1:$104),"X"),ROW('115年1月15日'!C33)),1),"")</f>
        <v/>
      </c>
      <c r="C35" s="30" t="str">
        <f>IFERROR(VLOOKUP($B35,'114年1月15日'!$B$9:$N$113,9,FALSE),"")</f>
        <v/>
      </c>
      <c r="D35" s="30" t="str">
        <f>IFERROR(VLOOKUP($B35,'114年1月15日'!$B$9:$N$113,10,FALSE),"")</f>
        <v/>
      </c>
      <c r="E35" s="30" t="str">
        <f>IFERROR(VLOOKUP($B35,'114年1月15日'!$B$9:$N$113,11,FALSE),"")</f>
        <v/>
      </c>
      <c r="F35" s="30" t="str">
        <f>IFERROR(VLOOKUP($B35,'114年1月15日'!$B$9:$N$113,12,FALSE),"")</f>
        <v/>
      </c>
      <c r="G35" s="30" t="str">
        <f t="shared" si="1"/>
        <v/>
      </c>
      <c r="H35" s="30" t="str">
        <f t="array" ref="H35">IFERROR(INDEX('115年1月15日'!$B$9:$N$113,SMALL(IF('115年1月15日'!$D$9:$D$113&gt;200,ROW($1:$104),"X"),ROW('115年1月15日'!C33)),1),"")</f>
        <v/>
      </c>
      <c r="I35" s="30" t="str">
        <f>IFERROR(VLOOKUP($H35,'114年1月15日'!$B$9:$N$113,9,FALSE),"")</f>
        <v/>
      </c>
      <c r="J35" s="30" t="str">
        <f>IFERROR(VLOOKUP($H35,'114年1月15日'!$B$9:$N$113,10,FALSE),"")</f>
        <v/>
      </c>
      <c r="K35" s="30" t="str">
        <f>IFERROR(VLOOKUP($H35,'114年1月15日'!$B$9:$N$113,11,FALSE),"")</f>
        <v/>
      </c>
      <c r="L35" s="30" t="str">
        <f>IFERROR(VLOOKUP($H35,'114年1月15日'!$B$9:$N$113,12,FALSE),"")</f>
        <v/>
      </c>
      <c r="M35" s="30" t="str">
        <f t="shared" si="2"/>
        <v/>
      </c>
      <c r="N35" s="30" t="str">
        <f t="array" ref="N35">IFERROR(INDEX('114年1月15日'!$B$9:$M$113,SMALL(IF('114年1月15日'!$E$9:$E$113&gt;200,ROW($1:$104),"X"),ROW('114年1月15日'!C33)),1),"")</f>
        <v/>
      </c>
      <c r="O35" s="30" t="str">
        <f>IFERROR(VLOOKUP($N35,'114年1月15日'!$B$9:$N$113,9,FALSE),"")</f>
        <v/>
      </c>
      <c r="P35" s="30" t="str">
        <f>IFERROR(VLOOKUP($N35,'114年1月15日'!$B$9:$N$113,10,FALSE),"")</f>
        <v/>
      </c>
      <c r="Q35" s="30" t="str">
        <f>IFERROR(VLOOKUP($N35,'114年1月15日'!$B$9:$N$113,11,FALSE),"")</f>
        <v/>
      </c>
      <c r="R35" s="30" t="str">
        <f>IFERROR(VLOOKUP($N35,'114年1月15日'!$B$9:$N$113,12,FALSE),"")</f>
        <v/>
      </c>
      <c r="S35" s="30" t="str">
        <f t="shared" si="3"/>
        <v/>
      </c>
      <c r="T35" s="30" t="str">
        <f t="array" ref="T35">IFERROR(INDEX('115年1月15日'!$B$9:$N$113,SMALL(IF('115年1月15日'!$F$9:$F$113&gt;200,ROW($1:$104),"X"),ROW('115年1月15日'!C33)),1),"")</f>
        <v/>
      </c>
      <c r="U35" s="30" t="str">
        <f>IFERROR(VLOOKUP($T35,'114年1月15日'!$B$9:$N$113,9,FALSE),"")</f>
        <v/>
      </c>
      <c r="V35" s="30" t="str">
        <f>IFERROR(VLOOKUP($T35,'114年1月15日'!$B$9:$N$113,10,FALSE),"")</f>
        <v/>
      </c>
      <c r="W35" s="30" t="str">
        <f>IFERROR(VLOOKUP($T35,'114年1月15日'!$B$9:$N$113,11,FALSE),"")</f>
        <v/>
      </c>
      <c r="X35" s="30" t="str">
        <f>IFERROR(VLOOKUP($T35,'114年1月15日'!$B$9:$N$113,12,FALSE),"")</f>
        <v/>
      </c>
    </row>
    <row r="36" spans="1:24" x14ac:dyDescent="0.25">
      <c r="A36" t="str">
        <f t="shared" si="0"/>
        <v/>
      </c>
      <c r="B36" s="30" t="str">
        <f t="array" ref="B36">IFERROR(INDEX('115年1月15日'!$B$9:$N$113,SMALL(IF('115年1月15日'!$C$9:$C$113&gt;200,ROW($1:$104),"X"),ROW('115年1月15日'!C34)),1),"")</f>
        <v/>
      </c>
      <c r="C36" s="30" t="str">
        <f>IFERROR(VLOOKUP($B36,'114年1月15日'!$B$9:$N$113,9,FALSE),"")</f>
        <v/>
      </c>
      <c r="D36" s="30" t="str">
        <f>IFERROR(VLOOKUP($B36,'114年1月15日'!$B$9:$N$113,10,FALSE),"")</f>
        <v/>
      </c>
      <c r="E36" s="30" t="str">
        <f>IFERROR(VLOOKUP($B36,'114年1月15日'!$B$9:$N$113,11,FALSE),"")</f>
        <v/>
      </c>
      <c r="F36" s="30" t="str">
        <f>IFERROR(VLOOKUP($B36,'114年1月15日'!$B$9:$N$113,12,FALSE),"")</f>
        <v/>
      </c>
      <c r="G36" s="30" t="str">
        <f t="shared" si="1"/>
        <v/>
      </c>
      <c r="H36" s="30" t="str">
        <f t="array" ref="H36">IFERROR(INDEX('115年1月15日'!$B$9:$N$113,SMALL(IF('115年1月15日'!$D$9:$D$113&gt;200,ROW($1:$104),"X"),ROW('115年1月15日'!C34)),1),"")</f>
        <v/>
      </c>
      <c r="I36" s="30" t="str">
        <f>IFERROR(VLOOKUP($H36,'114年1月15日'!$B$9:$N$113,9,FALSE),"")</f>
        <v/>
      </c>
      <c r="J36" s="30" t="str">
        <f>IFERROR(VLOOKUP($H36,'114年1月15日'!$B$9:$N$113,10,FALSE),"")</f>
        <v/>
      </c>
      <c r="K36" s="30" t="str">
        <f>IFERROR(VLOOKUP($H36,'114年1月15日'!$B$9:$N$113,11,FALSE),"")</f>
        <v/>
      </c>
      <c r="L36" s="30" t="str">
        <f>IFERROR(VLOOKUP($H36,'114年1月15日'!$B$9:$N$113,12,FALSE),"")</f>
        <v/>
      </c>
      <c r="M36" s="30" t="str">
        <f t="shared" si="2"/>
        <v/>
      </c>
      <c r="N36" s="30" t="str">
        <f t="array" ref="N36">IFERROR(INDEX('114年1月15日'!$B$9:$M$113,SMALL(IF('114年1月15日'!$E$9:$E$113&gt;200,ROW($1:$104),"X"),ROW('114年1月15日'!C34)),1),"")</f>
        <v/>
      </c>
      <c r="O36" s="30" t="str">
        <f>IFERROR(VLOOKUP($N36,'114年1月15日'!$B$9:$N$113,9,FALSE),"")</f>
        <v/>
      </c>
      <c r="P36" s="30" t="str">
        <f>IFERROR(VLOOKUP($N36,'114年1月15日'!$B$9:$N$113,10,FALSE),"")</f>
        <v/>
      </c>
      <c r="Q36" s="30" t="str">
        <f>IFERROR(VLOOKUP($N36,'114年1月15日'!$B$9:$N$113,11,FALSE),"")</f>
        <v/>
      </c>
      <c r="R36" s="30" t="str">
        <f>IFERROR(VLOOKUP($N36,'114年1月15日'!$B$9:$N$113,12,FALSE),"")</f>
        <v/>
      </c>
      <c r="S36" s="30" t="str">
        <f t="shared" si="3"/>
        <v/>
      </c>
      <c r="T36" s="30" t="str">
        <f t="array" ref="T36">IFERROR(INDEX('115年1月15日'!$B$9:$N$113,SMALL(IF('115年1月15日'!$F$9:$F$113&gt;200,ROW($1:$104),"X"),ROW('115年1月15日'!C34)),1),"")</f>
        <v/>
      </c>
      <c r="U36" s="30" t="str">
        <f>IFERROR(VLOOKUP($T36,'114年1月15日'!$B$9:$N$113,9,FALSE),"")</f>
        <v/>
      </c>
      <c r="V36" s="30" t="str">
        <f>IFERROR(VLOOKUP($T36,'114年1月15日'!$B$9:$N$113,10,FALSE),"")</f>
        <v/>
      </c>
      <c r="W36" s="30" t="str">
        <f>IFERROR(VLOOKUP($T36,'114年1月15日'!$B$9:$N$113,11,FALSE),"")</f>
        <v/>
      </c>
      <c r="X36" s="30" t="str">
        <f>IFERROR(VLOOKUP($T36,'114年1月15日'!$B$9:$N$113,12,FALSE),"")</f>
        <v/>
      </c>
    </row>
    <row r="37" spans="1:24" x14ac:dyDescent="0.25">
      <c r="A37" t="str">
        <f t="shared" si="0"/>
        <v/>
      </c>
      <c r="B37" s="30" t="str">
        <f t="array" ref="B37">IFERROR(INDEX('115年1月15日'!$B$9:$N$113,SMALL(IF('115年1月15日'!$C$9:$C$113&gt;200,ROW($1:$104),"X"),ROW('115年1月15日'!C35)),1),"")</f>
        <v/>
      </c>
      <c r="C37" s="30" t="str">
        <f>IFERROR(VLOOKUP($B37,'114年1月15日'!$B$9:$N$113,9,FALSE),"")</f>
        <v/>
      </c>
      <c r="D37" s="30" t="str">
        <f>IFERROR(VLOOKUP($B37,'114年1月15日'!$B$9:$N$113,10,FALSE),"")</f>
        <v/>
      </c>
      <c r="E37" s="30" t="str">
        <f>IFERROR(VLOOKUP($B37,'114年1月15日'!$B$9:$N$113,11,FALSE),"")</f>
        <v/>
      </c>
      <c r="F37" s="30" t="str">
        <f>IFERROR(VLOOKUP($B37,'114年1月15日'!$B$9:$N$113,12,FALSE),"")</f>
        <v/>
      </c>
      <c r="G37" s="30" t="str">
        <f t="shared" si="1"/>
        <v/>
      </c>
      <c r="H37" s="30" t="str">
        <f t="array" ref="H37">IFERROR(INDEX('115年1月15日'!$B$9:$N$113,SMALL(IF('115年1月15日'!$D$9:$D$113&gt;200,ROW($1:$104),"X"),ROW('115年1月15日'!C35)),1),"")</f>
        <v/>
      </c>
      <c r="I37" s="30" t="str">
        <f>IFERROR(VLOOKUP($H37,'114年1月15日'!$B$9:$N$113,9,FALSE),"")</f>
        <v/>
      </c>
      <c r="J37" s="30" t="str">
        <f>IFERROR(VLOOKUP($H37,'114年1月15日'!$B$9:$N$113,10,FALSE),"")</f>
        <v/>
      </c>
      <c r="K37" s="30" t="str">
        <f>IFERROR(VLOOKUP($H37,'114年1月15日'!$B$9:$N$113,11,FALSE),"")</f>
        <v/>
      </c>
      <c r="L37" s="30" t="str">
        <f>IFERROR(VLOOKUP($H37,'114年1月15日'!$B$9:$N$113,12,FALSE),"")</f>
        <v/>
      </c>
      <c r="M37" s="30" t="str">
        <f t="shared" si="2"/>
        <v/>
      </c>
      <c r="N37" s="30" t="str">
        <f t="array" ref="N37">IFERROR(INDEX('114年1月15日'!$B$9:$M$113,SMALL(IF('114年1月15日'!$E$9:$E$113&gt;200,ROW($1:$104),"X"),ROW('114年1月15日'!C35)),1),"")</f>
        <v/>
      </c>
      <c r="O37" s="30" t="str">
        <f>IFERROR(VLOOKUP($N37,'114年1月15日'!$B$9:$N$113,9,FALSE),"")</f>
        <v/>
      </c>
      <c r="P37" s="30" t="str">
        <f>IFERROR(VLOOKUP($N37,'114年1月15日'!$B$9:$N$113,10,FALSE),"")</f>
        <v/>
      </c>
      <c r="Q37" s="30" t="str">
        <f>IFERROR(VLOOKUP($N37,'114年1月15日'!$B$9:$N$113,11,FALSE),"")</f>
        <v/>
      </c>
      <c r="R37" s="30" t="str">
        <f>IFERROR(VLOOKUP($N37,'114年1月15日'!$B$9:$N$113,12,FALSE),"")</f>
        <v/>
      </c>
      <c r="S37" s="30" t="str">
        <f t="shared" si="3"/>
        <v/>
      </c>
      <c r="T37" s="30" t="str">
        <f t="array" ref="T37">IFERROR(INDEX('115年1月15日'!$B$9:$N$113,SMALL(IF('115年1月15日'!$F$9:$F$113&gt;200,ROW($1:$104),"X"),ROW('115年1月15日'!C35)),1),"")</f>
        <v/>
      </c>
      <c r="U37" s="30" t="str">
        <f>IFERROR(VLOOKUP($T37,'114年1月15日'!$B$9:$N$113,9,FALSE),"")</f>
        <v/>
      </c>
      <c r="V37" s="30" t="str">
        <f>IFERROR(VLOOKUP($T37,'114年1月15日'!$B$9:$N$113,10,FALSE),"")</f>
        <v/>
      </c>
      <c r="W37" s="30" t="str">
        <f>IFERROR(VLOOKUP($T37,'114年1月15日'!$B$9:$N$113,11,FALSE),"")</f>
        <v/>
      </c>
      <c r="X37" s="30" t="str">
        <f>IFERROR(VLOOKUP($T37,'114年1月15日'!$B$9:$N$113,12,FALSE),"")</f>
        <v/>
      </c>
    </row>
    <row r="38" spans="1:24" x14ac:dyDescent="0.25">
      <c r="A38" t="str">
        <f t="shared" si="0"/>
        <v/>
      </c>
      <c r="B38" s="30" t="str">
        <f t="array" ref="B38">IFERROR(INDEX('115年1月15日'!$B$9:$N$113,SMALL(IF('115年1月15日'!$C$9:$C$113&gt;200,ROW($1:$104),"X"),ROW('115年1月15日'!C36)),1),"")</f>
        <v/>
      </c>
      <c r="C38" s="30" t="str">
        <f>IFERROR(VLOOKUP($B38,'114年1月15日'!$B$9:$N$113,9,FALSE),"")</f>
        <v/>
      </c>
      <c r="D38" s="30" t="str">
        <f>IFERROR(VLOOKUP($B38,'114年1月15日'!$B$9:$N$113,10,FALSE),"")</f>
        <v/>
      </c>
      <c r="E38" s="30" t="str">
        <f>IFERROR(VLOOKUP($B38,'114年1月15日'!$B$9:$N$113,11,FALSE),"")</f>
        <v/>
      </c>
      <c r="F38" s="30" t="str">
        <f>IFERROR(VLOOKUP($B38,'114年1月15日'!$B$9:$N$113,12,FALSE),"")</f>
        <v/>
      </c>
      <c r="G38" s="30" t="str">
        <f t="shared" si="1"/>
        <v/>
      </c>
      <c r="H38" s="30" t="str">
        <f t="array" ref="H38">IFERROR(INDEX('115年1月15日'!$B$9:$N$113,SMALL(IF('115年1月15日'!$D$9:$D$113&gt;200,ROW($1:$104),"X"),ROW('115年1月15日'!C36)),1),"")</f>
        <v/>
      </c>
      <c r="I38" s="30" t="str">
        <f>IFERROR(VLOOKUP($H38,'114年1月15日'!$B$9:$N$113,9,FALSE),"")</f>
        <v/>
      </c>
      <c r="J38" s="30" t="str">
        <f>IFERROR(VLOOKUP($H38,'114年1月15日'!$B$9:$N$113,10,FALSE),"")</f>
        <v/>
      </c>
      <c r="K38" s="30" t="str">
        <f>IFERROR(VLOOKUP($H38,'114年1月15日'!$B$9:$N$113,11,FALSE),"")</f>
        <v/>
      </c>
      <c r="L38" s="30" t="str">
        <f>IFERROR(VLOOKUP($H38,'114年1月15日'!$B$9:$N$113,12,FALSE),"")</f>
        <v/>
      </c>
      <c r="M38" s="30" t="str">
        <f t="shared" si="2"/>
        <v/>
      </c>
      <c r="N38" s="30" t="str">
        <f t="array" ref="N38">IFERROR(INDEX('114年1月15日'!$B$9:$M$113,SMALL(IF('114年1月15日'!$E$9:$E$113&gt;200,ROW($1:$104),"X"),ROW('114年1月15日'!C36)),1),"")</f>
        <v/>
      </c>
      <c r="O38" s="30" t="str">
        <f>IFERROR(VLOOKUP($N38,'114年1月15日'!$B$9:$N$113,9,FALSE),"")</f>
        <v/>
      </c>
      <c r="P38" s="30" t="str">
        <f>IFERROR(VLOOKUP($N38,'114年1月15日'!$B$9:$N$113,10,FALSE),"")</f>
        <v/>
      </c>
      <c r="Q38" s="30" t="str">
        <f>IFERROR(VLOOKUP($N38,'114年1月15日'!$B$9:$N$113,11,FALSE),"")</f>
        <v/>
      </c>
      <c r="R38" s="30" t="str">
        <f>IFERROR(VLOOKUP($N38,'114年1月15日'!$B$9:$N$113,12,FALSE),"")</f>
        <v/>
      </c>
      <c r="S38" s="30" t="str">
        <f t="shared" si="3"/>
        <v/>
      </c>
      <c r="T38" s="30" t="str">
        <f t="array" ref="T38">IFERROR(INDEX('115年1月15日'!$B$9:$N$113,SMALL(IF('115年1月15日'!$F$9:$F$113&gt;200,ROW($1:$104),"X"),ROW('115年1月15日'!C36)),1),"")</f>
        <v/>
      </c>
      <c r="U38" s="30" t="str">
        <f>IFERROR(VLOOKUP($T38,'114年1月15日'!$B$9:$N$113,9,FALSE),"")</f>
        <v/>
      </c>
      <c r="V38" s="30" t="str">
        <f>IFERROR(VLOOKUP($T38,'114年1月15日'!$B$9:$N$113,10,FALSE),"")</f>
        <v/>
      </c>
      <c r="W38" s="30" t="str">
        <f>IFERROR(VLOOKUP($T38,'114年1月15日'!$B$9:$N$113,11,FALSE),"")</f>
        <v/>
      </c>
      <c r="X38" s="30" t="str">
        <f>IFERROR(VLOOKUP($T38,'114年1月15日'!$B$9:$N$113,12,FALSE),"")</f>
        <v/>
      </c>
    </row>
    <row r="39" spans="1:24" x14ac:dyDescent="0.25">
      <c r="A39" t="str">
        <f t="shared" si="0"/>
        <v/>
      </c>
      <c r="B39" s="30" t="str">
        <f t="array" ref="B39">IFERROR(INDEX('115年1月15日'!$B$9:$N$113,SMALL(IF('115年1月15日'!$C$9:$C$113&gt;200,ROW($1:$104),"X"),ROW('115年1月15日'!C37)),1),"")</f>
        <v/>
      </c>
      <c r="C39" s="30" t="str">
        <f>IFERROR(VLOOKUP($B39,'114年1月15日'!$B$9:$N$113,9,FALSE),"")</f>
        <v/>
      </c>
      <c r="D39" s="30" t="str">
        <f>IFERROR(VLOOKUP($B39,'114年1月15日'!$B$9:$N$113,10,FALSE),"")</f>
        <v/>
      </c>
      <c r="E39" s="30" t="str">
        <f>IFERROR(VLOOKUP($B39,'114年1月15日'!$B$9:$N$113,11,FALSE),"")</f>
        <v/>
      </c>
      <c r="F39" s="30" t="str">
        <f>IFERROR(VLOOKUP($B39,'114年1月15日'!$B$9:$N$113,12,FALSE),"")</f>
        <v/>
      </c>
      <c r="G39" s="30" t="str">
        <f t="shared" si="1"/>
        <v/>
      </c>
      <c r="H39" s="30" t="str">
        <f t="array" ref="H39">IFERROR(INDEX('115年1月15日'!$B$9:$N$113,SMALL(IF('115年1月15日'!$D$9:$D$113&gt;200,ROW($1:$104),"X"),ROW('115年1月15日'!C37)),1),"")</f>
        <v/>
      </c>
      <c r="I39" s="30" t="str">
        <f>IFERROR(VLOOKUP($H39,'114年1月15日'!$B$9:$N$113,9,FALSE),"")</f>
        <v/>
      </c>
      <c r="J39" s="30" t="str">
        <f>IFERROR(VLOOKUP($H39,'114年1月15日'!$B$9:$N$113,10,FALSE),"")</f>
        <v/>
      </c>
      <c r="K39" s="30" t="str">
        <f>IFERROR(VLOOKUP($H39,'114年1月15日'!$B$9:$N$113,11,FALSE),"")</f>
        <v/>
      </c>
      <c r="L39" s="30" t="str">
        <f>IFERROR(VLOOKUP($H39,'114年1月15日'!$B$9:$N$113,12,FALSE),"")</f>
        <v/>
      </c>
      <c r="M39" s="30" t="str">
        <f t="shared" si="2"/>
        <v/>
      </c>
      <c r="N39" s="30" t="str">
        <f t="array" ref="N39">IFERROR(INDEX('114年1月15日'!$B$9:$M$113,SMALL(IF('114年1月15日'!$E$9:$E$113&gt;200,ROW($1:$104),"X"),ROW('114年1月15日'!C37)),1),"")</f>
        <v/>
      </c>
      <c r="O39" s="30" t="str">
        <f>IFERROR(VLOOKUP($N39,'114年1月15日'!$B$9:$N$113,9,FALSE),"")</f>
        <v/>
      </c>
      <c r="P39" s="30" t="str">
        <f>IFERROR(VLOOKUP($N39,'114年1月15日'!$B$9:$N$113,10,FALSE),"")</f>
        <v/>
      </c>
      <c r="Q39" s="30" t="str">
        <f>IFERROR(VLOOKUP($N39,'114年1月15日'!$B$9:$N$113,11,FALSE),"")</f>
        <v/>
      </c>
      <c r="R39" s="30" t="str">
        <f>IFERROR(VLOOKUP($N39,'114年1月15日'!$B$9:$N$113,12,FALSE),"")</f>
        <v/>
      </c>
      <c r="S39" s="30" t="str">
        <f t="shared" si="3"/>
        <v/>
      </c>
      <c r="T39" s="30" t="str">
        <f t="array" ref="T39">IFERROR(INDEX('115年1月15日'!$B$9:$N$113,SMALL(IF('115年1月15日'!$F$9:$F$113&gt;200,ROW($1:$104),"X"),ROW('115年1月15日'!C37)),1),"")</f>
        <v/>
      </c>
      <c r="U39" s="30" t="str">
        <f>IFERROR(VLOOKUP($T39,'114年1月15日'!$B$9:$N$113,9,FALSE),"")</f>
        <v/>
      </c>
      <c r="V39" s="30" t="str">
        <f>IFERROR(VLOOKUP($T39,'114年1月15日'!$B$9:$N$113,10,FALSE),"")</f>
        <v/>
      </c>
      <c r="W39" s="30" t="str">
        <f>IFERROR(VLOOKUP($T39,'114年1月15日'!$B$9:$N$113,11,FALSE),"")</f>
        <v/>
      </c>
      <c r="X39" s="30" t="str">
        <f>IFERROR(VLOOKUP($T39,'114年1月15日'!$B$9:$N$113,12,FALSE),"")</f>
        <v/>
      </c>
    </row>
    <row r="40" spans="1:24" x14ac:dyDescent="0.25">
      <c r="A40" t="str">
        <f t="shared" si="0"/>
        <v/>
      </c>
      <c r="B40" s="30" t="str">
        <f t="array" ref="B40">IFERROR(INDEX('115年1月15日'!$B$9:$N$113,SMALL(IF('115年1月15日'!$C$9:$C$113&gt;200,ROW($1:$104),"X"),ROW('115年1月15日'!C38)),1),"")</f>
        <v/>
      </c>
      <c r="C40" s="30" t="str">
        <f>IFERROR(VLOOKUP($B40,'114年1月15日'!$B$9:$N$113,9,FALSE),"")</f>
        <v/>
      </c>
      <c r="D40" s="30" t="str">
        <f>IFERROR(VLOOKUP($B40,'114年1月15日'!$B$9:$N$113,10,FALSE),"")</f>
        <v/>
      </c>
      <c r="E40" s="30" t="str">
        <f>IFERROR(VLOOKUP($B40,'114年1月15日'!$B$9:$N$113,11,FALSE),"")</f>
        <v/>
      </c>
      <c r="F40" s="30" t="str">
        <f>IFERROR(VLOOKUP($B40,'114年1月15日'!$B$9:$N$113,12,FALSE),"")</f>
        <v/>
      </c>
      <c r="G40" s="30" t="str">
        <f t="shared" si="1"/>
        <v/>
      </c>
      <c r="H40" s="30" t="str">
        <f t="array" ref="H40">IFERROR(INDEX('115年1月15日'!$B$9:$N$113,SMALL(IF('115年1月15日'!$D$9:$D$113&gt;200,ROW($1:$104),"X"),ROW('115年1月15日'!C38)),1),"")</f>
        <v/>
      </c>
      <c r="I40" s="30" t="str">
        <f>IFERROR(VLOOKUP($H40,'114年1月15日'!$B$9:$N$113,9,FALSE),"")</f>
        <v/>
      </c>
      <c r="J40" s="30" t="str">
        <f>IFERROR(VLOOKUP($H40,'114年1月15日'!$B$9:$N$113,10,FALSE),"")</f>
        <v/>
      </c>
      <c r="K40" s="30" t="str">
        <f>IFERROR(VLOOKUP($H40,'114年1月15日'!$B$9:$N$113,11,FALSE),"")</f>
        <v/>
      </c>
      <c r="L40" s="30" t="str">
        <f>IFERROR(VLOOKUP($H40,'114年1月15日'!$B$9:$N$113,12,FALSE),"")</f>
        <v/>
      </c>
      <c r="M40" s="30" t="str">
        <f t="shared" si="2"/>
        <v/>
      </c>
      <c r="N40" s="30" t="str">
        <f t="array" ref="N40">IFERROR(INDEX('114年1月15日'!$B$9:$M$113,SMALL(IF('114年1月15日'!$E$9:$E$113&gt;200,ROW($1:$104),"X"),ROW('114年1月15日'!C38)),1),"")</f>
        <v/>
      </c>
      <c r="O40" s="30" t="str">
        <f>IFERROR(VLOOKUP($N40,'114年1月15日'!$B$9:$N$113,9,FALSE),"")</f>
        <v/>
      </c>
      <c r="P40" s="30" t="str">
        <f>IFERROR(VLOOKUP($N40,'114年1月15日'!$B$9:$N$113,10,FALSE),"")</f>
        <v/>
      </c>
      <c r="Q40" s="30" t="str">
        <f>IFERROR(VLOOKUP($N40,'114年1月15日'!$B$9:$N$113,11,FALSE),"")</f>
        <v/>
      </c>
      <c r="R40" s="30" t="str">
        <f>IFERROR(VLOOKUP($N40,'114年1月15日'!$B$9:$N$113,12,FALSE),"")</f>
        <v/>
      </c>
      <c r="S40" s="30" t="str">
        <f t="shared" si="3"/>
        <v/>
      </c>
      <c r="T40" s="30" t="str">
        <f t="array" ref="T40">IFERROR(INDEX('115年1月15日'!$B$9:$N$113,SMALL(IF('115年1月15日'!$F$9:$F$113&gt;200,ROW($1:$104),"X"),ROW('115年1月15日'!C38)),1),"")</f>
        <v/>
      </c>
      <c r="U40" s="30" t="str">
        <f>IFERROR(VLOOKUP($T40,'114年1月15日'!$B$9:$N$113,9,FALSE),"")</f>
        <v/>
      </c>
      <c r="V40" s="30" t="str">
        <f>IFERROR(VLOOKUP($T40,'114年1月15日'!$B$9:$N$113,10,FALSE),"")</f>
        <v/>
      </c>
      <c r="W40" s="30" t="str">
        <f>IFERROR(VLOOKUP($T40,'114年1月15日'!$B$9:$N$113,11,FALSE),"")</f>
        <v/>
      </c>
      <c r="X40" s="30" t="str">
        <f>IFERROR(VLOOKUP($T40,'114年1月15日'!$B$9:$N$113,12,FALSE),"")</f>
        <v/>
      </c>
    </row>
    <row r="41" spans="1:24" x14ac:dyDescent="0.25">
      <c r="A41" t="str">
        <f t="shared" si="0"/>
        <v/>
      </c>
      <c r="B41" s="30" t="str">
        <f t="array" ref="B41">IFERROR(INDEX('115年1月15日'!$B$9:$N$113,SMALL(IF('115年1月15日'!$C$9:$C$113&gt;200,ROW($1:$104),"X"),ROW('115年1月15日'!C39)),1),"")</f>
        <v/>
      </c>
      <c r="C41" s="30" t="str">
        <f>IFERROR(VLOOKUP($B41,'114年1月15日'!$B$9:$N$113,9,FALSE),"")</f>
        <v/>
      </c>
      <c r="D41" s="30" t="str">
        <f>IFERROR(VLOOKUP($B41,'114年1月15日'!$B$9:$N$113,10,FALSE),"")</f>
        <v/>
      </c>
      <c r="E41" s="30" t="str">
        <f>IFERROR(VLOOKUP($B41,'114年1月15日'!$B$9:$N$113,11,FALSE),"")</f>
        <v/>
      </c>
      <c r="F41" s="30" t="str">
        <f>IFERROR(VLOOKUP($B41,'114年1月15日'!$B$9:$N$113,12,FALSE),"")</f>
        <v/>
      </c>
      <c r="G41" s="30" t="str">
        <f t="shared" si="1"/>
        <v/>
      </c>
      <c r="H41" s="30" t="str">
        <f t="array" ref="H41">IFERROR(INDEX('115年1月15日'!$B$9:$N$113,SMALL(IF('115年1月15日'!$D$9:$D$113&gt;200,ROW($1:$104),"X"),ROW('115年1月15日'!C39)),1),"")</f>
        <v/>
      </c>
      <c r="I41" s="30" t="str">
        <f>IFERROR(VLOOKUP($H41,'114年1月15日'!$B$9:$N$113,9,FALSE),"")</f>
        <v/>
      </c>
      <c r="J41" s="30" t="str">
        <f>IFERROR(VLOOKUP($H41,'114年1月15日'!$B$9:$N$113,10,FALSE),"")</f>
        <v/>
      </c>
      <c r="K41" s="30" t="str">
        <f>IFERROR(VLOOKUP($H41,'114年1月15日'!$B$9:$N$113,11,FALSE),"")</f>
        <v/>
      </c>
      <c r="L41" s="30" t="str">
        <f>IFERROR(VLOOKUP($H41,'114年1月15日'!$B$9:$N$113,12,FALSE),"")</f>
        <v/>
      </c>
      <c r="M41" s="30" t="str">
        <f t="shared" si="2"/>
        <v/>
      </c>
      <c r="N41" s="30" t="str">
        <f t="array" ref="N41">IFERROR(INDEX('114年1月15日'!$B$9:$M$113,SMALL(IF('114年1月15日'!$E$9:$E$113&gt;200,ROW($1:$104),"X"),ROW('114年1月15日'!C39)),1),"")</f>
        <v/>
      </c>
      <c r="O41" s="30" t="str">
        <f>IFERROR(VLOOKUP($N41,'114年1月15日'!$B$9:$N$113,9,FALSE),"")</f>
        <v/>
      </c>
      <c r="P41" s="30" t="str">
        <f>IFERROR(VLOOKUP($N41,'114年1月15日'!$B$9:$N$113,10,FALSE),"")</f>
        <v/>
      </c>
      <c r="Q41" s="30" t="str">
        <f>IFERROR(VLOOKUP($N41,'114年1月15日'!$B$9:$N$113,11,FALSE),"")</f>
        <v/>
      </c>
      <c r="R41" s="30" t="str">
        <f>IFERROR(VLOOKUP($N41,'114年1月15日'!$B$9:$N$113,12,FALSE),"")</f>
        <v/>
      </c>
      <c r="S41" s="30" t="str">
        <f t="shared" si="3"/>
        <v/>
      </c>
      <c r="T41" s="30" t="str">
        <f t="array" ref="T41">IFERROR(INDEX('115年1月15日'!$B$9:$N$113,SMALL(IF('115年1月15日'!$F$9:$F$113&gt;200,ROW($1:$104),"X"),ROW('115年1月15日'!C39)),1),"")</f>
        <v/>
      </c>
      <c r="U41" s="30" t="str">
        <f>IFERROR(VLOOKUP($T41,'114年1月15日'!$B$9:$N$113,9,FALSE),"")</f>
        <v/>
      </c>
      <c r="V41" s="30" t="str">
        <f>IFERROR(VLOOKUP($T41,'114年1月15日'!$B$9:$N$113,10,FALSE),"")</f>
        <v/>
      </c>
      <c r="W41" s="30" t="str">
        <f>IFERROR(VLOOKUP($T41,'114年1月15日'!$B$9:$N$113,11,FALSE),"")</f>
        <v/>
      </c>
      <c r="X41" s="30" t="str">
        <f>IFERROR(VLOOKUP($T41,'114年1月15日'!$B$9:$N$113,12,FALSE),"")</f>
        <v/>
      </c>
    </row>
    <row r="42" spans="1:24" x14ac:dyDescent="0.25">
      <c r="A42" t="str">
        <f t="shared" si="0"/>
        <v/>
      </c>
      <c r="B42" s="30" t="str">
        <f t="array" ref="B42">IFERROR(INDEX('115年1月15日'!$B$9:$N$113,SMALL(IF('115年1月15日'!$C$9:$C$113&gt;200,ROW($1:$104),"X"),ROW('115年1月15日'!C40)),1),"")</f>
        <v/>
      </c>
      <c r="C42" s="30" t="str">
        <f>IFERROR(VLOOKUP($B42,'114年1月15日'!$B$9:$N$113,9,FALSE),"")</f>
        <v/>
      </c>
      <c r="D42" s="30" t="str">
        <f>IFERROR(VLOOKUP($B42,'114年1月15日'!$B$9:$N$113,10,FALSE),"")</f>
        <v/>
      </c>
      <c r="E42" s="30" t="str">
        <f>IFERROR(VLOOKUP($B42,'114年1月15日'!$B$9:$N$113,11,FALSE),"")</f>
        <v/>
      </c>
      <c r="F42" s="30" t="str">
        <f>IFERROR(VLOOKUP($B42,'114年1月15日'!$B$9:$N$113,12,FALSE),"")</f>
        <v/>
      </c>
      <c r="G42" s="30" t="str">
        <f t="shared" si="1"/>
        <v/>
      </c>
      <c r="H42" s="30" t="str">
        <f t="array" ref="H42">IFERROR(INDEX('115年1月15日'!$B$9:$N$113,SMALL(IF('115年1月15日'!$D$9:$D$113&gt;200,ROW($1:$104),"X"),ROW('115年1月15日'!C40)),1),"")</f>
        <v/>
      </c>
      <c r="I42" s="30" t="str">
        <f>IFERROR(VLOOKUP($H42,'114年1月15日'!$B$9:$N$113,9,FALSE),"")</f>
        <v/>
      </c>
      <c r="J42" s="30" t="str">
        <f>IFERROR(VLOOKUP($H42,'114年1月15日'!$B$9:$N$113,10,FALSE),"")</f>
        <v/>
      </c>
      <c r="K42" s="30" t="str">
        <f>IFERROR(VLOOKUP($H42,'114年1月15日'!$B$9:$N$113,11,FALSE),"")</f>
        <v/>
      </c>
      <c r="L42" s="30" t="str">
        <f>IFERROR(VLOOKUP($H42,'114年1月15日'!$B$9:$N$113,12,FALSE),"")</f>
        <v/>
      </c>
      <c r="M42" s="30" t="str">
        <f t="shared" si="2"/>
        <v/>
      </c>
      <c r="N42" s="30" t="str">
        <f t="array" ref="N42">IFERROR(INDEX('114年1月15日'!$B$9:$M$113,SMALL(IF('114年1月15日'!$E$9:$E$113&gt;200,ROW($1:$104),"X"),ROW('114年1月15日'!C40)),1),"")</f>
        <v/>
      </c>
      <c r="O42" s="30" t="str">
        <f>IFERROR(VLOOKUP($N42,'114年1月15日'!$B$9:$N$113,9,FALSE),"")</f>
        <v/>
      </c>
      <c r="P42" s="30" t="str">
        <f>IFERROR(VLOOKUP($N42,'114年1月15日'!$B$9:$N$113,10,FALSE),"")</f>
        <v/>
      </c>
      <c r="Q42" s="30" t="str">
        <f>IFERROR(VLOOKUP($N42,'114年1月15日'!$B$9:$N$113,11,FALSE),"")</f>
        <v/>
      </c>
      <c r="R42" s="30" t="str">
        <f>IFERROR(VLOOKUP($N42,'114年1月15日'!$B$9:$N$113,12,FALSE),"")</f>
        <v/>
      </c>
      <c r="S42" s="30" t="str">
        <f t="shared" si="3"/>
        <v/>
      </c>
      <c r="T42" s="30" t="str">
        <f t="array" ref="T42">IFERROR(INDEX('115年1月15日'!$B$9:$N$113,SMALL(IF('115年1月15日'!$F$9:$F$113&gt;200,ROW($1:$104),"X"),ROW('115年1月15日'!C40)),1),"")</f>
        <v/>
      </c>
      <c r="U42" s="30" t="str">
        <f>IFERROR(VLOOKUP($T42,'114年1月15日'!$B$9:$N$113,9,FALSE),"")</f>
        <v/>
      </c>
      <c r="V42" s="30" t="str">
        <f>IFERROR(VLOOKUP($T42,'114年1月15日'!$B$9:$N$113,10,FALSE),"")</f>
        <v/>
      </c>
      <c r="W42" s="30" t="str">
        <f>IFERROR(VLOOKUP($T42,'114年1月15日'!$B$9:$N$113,11,FALSE),"")</f>
        <v/>
      </c>
      <c r="X42" s="30" t="str">
        <f>IFERROR(VLOOKUP($T42,'114年1月15日'!$B$9:$N$113,12,FALSE),"")</f>
        <v/>
      </c>
    </row>
    <row r="43" spans="1:24" x14ac:dyDescent="0.25">
      <c r="A43" t="str">
        <f t="shared" si="0"/>
        <v/>
      </c>
      <c r="B43" s="30" t="str">
        <f t="array" ref="B43">IFERROR(INDEX('115年1月15日'!$B$9:$N$113,SMALL(IF('115年1月15日'!$C$9:$C$113&gt;200,ROW($1:$104),"X"),ROW('115年1月15日'!C41)),1),"")</f>
        <v/>
      </c>
      <c r="C43" s="30" t="str">
        <f>IFERROR(VLOOKUP($B43,'114年1月15日'!$B$9:$N$113,9,FALSE),"")</f>
        <v/>
      </c>
      <c r="D43" s="30" t="str">
        <f>IFERROR(VLOOKUP($B43,'114年1月15日'!$B$9:$N$113,10,FALSE),"")</f>
        <v/>
      </c>
      <c r="E43" s="30" t="str">
        <f>IFERROR(VLOOKUP($B43,'114年1月15日'!$B$9:$N$113,11,FALSE),"")</f>
        <v/>
      </c>
      <c r="F43" s="30" t="str">
        <f>IFERROR(VLOOKUP($B43,'114年1月15日'!$B$9:$N$113,12,FALSE),"")</f>
        <v/>
      </c>
      <c r="G43" s="30" t="str">
        <f t="shared" si="1"/>
        <v/>
      </c>
      <c r="H43" s="30" t="str">
        <f t="array" ref="H43">IFERROR(INDEX('115年1月15日'!$B$9:$N$113,SMALL(IF('115年1月15日'!$D$9:$D$113&gt;200,ROW($1:$104),"X"),ROW('115年1月15日'!C41)),1),"")</f>
        <v/>
      </c>
      <c r="I43" s="30" t="str">
        <f>IFERROR(VLOOKUP($H43,'114年1月15日'!$B$9:$N$113,9,FALSE),"")</f>
        <v/>
      </c>
      <c r="J43" s="30" t="str">
        <f>IFERROR(VLOOKUP($H43,'114年1月15日'!$B$9:$N$113,10,FALSE),"")</f>
        <v/>
      </c>
      <c r="K43" s="30" t="str">
        <f>IFERROR(VLOOKUP($H43,'114年1月15日'!$B$9:$N$113,11,FALSE),"")</f>
        <v/>
      </c>
      <c r="L43" s="30" t="str">
        <f>IFERROR(VLOOKUP($H43,'114年1月15日'!$B$9:$N$113,12,FALSE),"")</f>
        <v/>
      </c>
      <c r="M43" s="30" t="str">
        <f t="shared" si="2"/>
        <v/>
      </c>
      <c r="N43" s="30" t="str">
        <f t="array" ref="N43">IFERROR(INDEX('114年1月15日'!$B$9:$M$113,SMALL(IF('114年1月15日'!$E$9:$E$113&gt;200,ROW($1:$104),"X"),ROW('114年1月15日'!C41)),1),"")</f>
        <v/>
      </c>
      <c r="O43" s="30" t="str">
        <f>IFERROR(VLOOKUP($N43,'114年1月15日'!$B$9:$N$113,9,FALSE),"")</f>
        <v/>
      </c>
      <c r="P43" s="30" t="str">
        <f>IFERROR(VLOOKUP($N43,'114年1月15日'!$B$9:$N$113,10,FALSE),"")</f>
        <v/>
      </c>
      <c r="Q43" s="30" t="str">
        <f>IFERROR(VLOOKUP($N43,'114年1月15日'!$B$9:$N$113,11,FALSE),"")</f>
        <v/>
      </c>
      <c r="R43" s="30" t="str">
        <f>IFERROR(VLOOKUP($N43,'114年1月15日'!$B$9:$N$113,12,FALSE),"")</f>
        <v/>
      </c>
      <c r="S43" s="30" t="str">
        <f t="shared" si="3"/>
        <v/>
      </c>
      <c r="T43" s="30" t="str">
        <f t="array" ref="T43">IFERROR(INDEX('115年1月15日'!$B$9:$N$113,SMALL(IF('115年1月15日'!$F$9:$F$113&gt;200,ROW($1:$104),"X"),ROW('115年1月15日'!C41)),1),"")</f>
        <v/>
      </c>
      <c r="U43" s="30" t="str">
        <f>IFERROR(VLOOKUP($T43,'114年1月15日'!$B$9:$N$113,9,FALSE),"")</f>
        <v/>
      </c>
      <c r="V43" s="30" t="str">
        <f>IFERROR(VLOOKUP($T43,'114年1月15日'!$B$9:$N$113,10,FALSE),"")</f>
        <v/>
      </c>
      <c r="W43" s="30" t="str">
        <f>IFERROR(VLOOKUP($T43,'114年1月15日'!$B$9:$N$113,11,FALSE),"")</f>
        <v/>
      </c>
      <c r="X43" s="30" t="str">
        <f>IFERROR(VLOOKUP($T43,'114年1月15日'!$B$9:$N$113,12,FALSE),"")</f>
        <v/>
      </c>
    </row>
    <row r="44" spans="1:24" x14ac:dyDescent="0.25">
      <c r="A44" t="str">
        <f t="shared" si="0"/>
        <v/>
      </c>
      <c r="B44" s="30" t="str">
        <f t="array" ref="B44">IFERROR(INDEX('115年1月15日'!$B$9:$N$113,SMALL(IF('115年1月15日'!$C$9:$C$113&gt;200,ROW($1:$104),"X"),ROW('115年1月15日'!C42)),1),"")</f>
        <v/>
      </c>
      <c r="C44" s="30" t="str">
        <f>IFERROR(VLOOKUP($B44,'114年1月15日'!$B$9:$N$113,9,FALSE),"")</f>
        <v/>
      </c>
      <c r="D44" s="30" t="str">
        <f>IFERROR(VLOOKUP($B44,'114年1月15日'!$B$9:$N$113,10,FALSE),"")</f>
        <v/>
      </c>
      <c r="E44" s="30" t="str">
        <f>IFERROR(VLOOKUP($B44,'114年1月15日'!$B$9:$N$113,11,FALSE),"")</f>
        <v/>
      </c>
      <c r="F44" s="30" t="str">
        <f>IFERROR(VLOOKUP($B44,'114年1月15日'!$B$9:$N$113,12,FALSE),"")</f>
        <v/>
      </c>
      <c r="G44" s="30" t="str">
        <f t="shared" si="1"/>
        <v/>
      </c>
      <c r="H44" s="30" t="str">
        <f t="array" ref="H44">IFERROR(INDEX('115年1月15日'!$B$9:$N$113,SMALL(IF('115年1月15日'!$D$9:$D$113&gt;200,ROW($1:$104),"X"),ROW('115年1月15日'!C42)),1),"")</f>
        <v/>
      </c>
      <c r="I44" s="30" t="str">
        <f>IFERROR(VLOOKUP($H44,'114年1月15日'!$B$9:$N$113,9,FALSE),"")</f>
        <v/>
      </c>
      <c r="J44" s="30" t="str">
        <f>IFERROR(VLOOKUP($H44,'114年1月15日'!$B$9:$N$113,10,FALSE),"")</f>
        <v/>
      </c>
      <c r="K44" s="30" t="str">
        <f>IFERROR(VLOOKUP($H44,'114年1月15日'!$B$9:$N$113,11,FALSE),"")</f>
        <v/>
      </c>
      <c r="L44" s="30" t="str">
        <f>IFERROR(VLOOKUP($H44,'114年1月15日'!$B$9:$N$113,12,FALSE),"")</f>
        <v/>
      </c>
      <c r="M44" s="30" t="str">
        <f t="shared" si="2"/>
        <v/>
      </c>
      <c r="N44" s="30" t="str">
        <f t="array" ref="N44">IFERROR(INDEX('114年1月15日'!$B$9:$M$113,SMALL(IF('114年1月15日'!$E$9:$E$113&gt;200,ROW($1:$104),"X"),ROW('114年1月15日'!C42)),1),"")</f>
        <v/>
      </c>
      <c r="O44" s="30" t="str">
        <f>IFERROR(VLOOKUP($N44,'114年1月15日'!$B$9:$N$113,9,FALSE),"")</f>
        <v/>
      </c>
      <c r="P44" s="30" t="str">
        <f>IFERROR(VLOOKUP($N44,'114年1月15日'!$B$9:$N$113,10,FALSE),"")</f>
        <v/>
      </c>
      <c r="Q44" s="30" t="str">
        <f>IFERROR(VLOOKUP($N44,'114年1月15日'!$B$9:$N$113,11,FALSE),"")</f>
        <v/>
      </c>
      <c r="R44" s="30" t="str">
        <f>IFERROR(VLOOKUP($N44,'114年1月15日'!$B$9:$N$113,12,FALSE),"")</f>
        <v/>
      </c>
      <c r="S44" s="30" t="str">
        <f t="shared" si="3"/>
        <v/>
      </c>
      <c r="T44" s="30" t="str">
        <f t="array" ref="T44">IFERROR(INDEX('115年1月15日'!$B$9:$N$113,SMALL(IF('115年1月15日'!$F$9:$F$113&gt;200,ROW($1:$104),"X"),ROW('115年1月15日'!C42)),1),"")</f>
        <v/>
      </c>
      <c r="U44" s="30" t="str">
        <f>IFERROR(VLOOKUP($T44,'114年1月15日'!$B$9:$N$113,9,FALSE),"")</f>
        <v/>
      </c>
      <c r="V44" s="30" t="str">
        <f>IFERROR(VLOOKUP($T44,'114年1月15日'!$B$9:$N$113,10,FALSE),"")</f>
        <v/>
      </c>
      <c r="W44" s="30" t="str">
        <f>IFERROR(VLOOKUP($T44,'114年1月15日'!$B$9:$N$113,11,FALSE),"")</f>
        <v/>
      </c>
      <c r="X44" s="30" t="str">
        <f>IFERROR(VLOOKUP($T44,'114年1月15日'!$B$9:$N$113,12,FALSE),"")</f>
        <v/>
      </c>
    </row>
    <row r="45" spans="1:24" x14ac:dyDescent="0.25">
      <c r="A45" t="str">
        <f t="shared" si="0"/>
        <v/>
      </c>
      <c r="B45" s="30" t="str">
        <f t="array" ref="B45">IFERROR(INDEX('115年1月15日'!$B$9:$N$113,SMALL(IF('115年1月15日'!$C$9:$C$113&gt;200,ROW($1:$104),"X"),ROW('115年1月15日'!C43)),1),"")</f>
        <v/>
      </c>
      <c r="C45" s="30" t="str">
        <f>IFERROR(VLOOKUP($B45,'114年1月15日'!$B$9:$N$113,9,FALSE),"")</f>
        <v/>
      </c>
      <c r="D45" s="30" t="str">
        <f>IFERROR(VLOOKUP($B45,'114年1月15日'!$B$9:$N$113,10,FALSE),"")</f>
        <v/>
      </c>
      <c r="E45" s="30" t="str">
        <f>IFERROR(VLOOKUP($B45,'114年1月15日'!$B$9:$N$113,11,FALSE),"")</f>
        <v/>
      </c>
      <c r="F45" s="30" t="str">
        <f>IFERROR(VLOOKUP($B45,'114年1月15日'!$B$9:$N$113,12,FALSE),"")</f>
        <v/>
      </c>
      <c r="G45" s="30" t="str">
        <f t="shared" si="1"/>
        <v/>
      </c>
      <c r="H45" s="30" t="str">
        <f t="array" ref="H45">IFERROR(INDEX('115年1月15日'!$B$9:$N$113,SMALL(IF('115年1月15日'!$D$9:$D$113&gt;200,ROW($1:$104),"X"),ROW('115年1月15日'!C43)),1),"")</f>
        <v/>
      </c>
      <c r="I45" s="30" t="str">
        <f>IFERROR(VLOOKUP($H45,'114年1月15日'!$B$9:$N$113,9,FALSE),"")</f>
        <v/>
      </c>
      <c r="J45" s="30" t="str">
        <f>IFERROR(VLOOKUP($H45,'114年1月15日'!$B$9:$N$113,10,FALSE),"")</f>
        <v/>
      </c>
      <c r="K45" s="30" t="str">
        <f>IFERROR(VLOOKUP($H45,'114年1月15日'!$B$9:$N$113,11,FALSE),"")</f>
        <v/>
      </c>
      <c r="L45" s="30" t="str">
        <f>IFERROR(VLOOKUP($H45,'114年1月15日'!$B$9:$N$113,12,FALSE),"")</f>
        <v/>
      </c>
      <c r="M45" s="30" t="str">
        <f t="shared" si="2"/>
        <v/>
      </c>
      <c r="N45" s="30" t="str">
        <f t="array" ref="N45">IFERROR(INDEX('114年1月15日'!$B$9:$M$113,SMALL(IF('114年1月15日'!$E$9:$E$113&gt;200,ROW($1:$104),"X"),ROW('114年1月15日'!C43)),1),"")</f>
        <v/>
      </c>
      <c r="O45" s="30" t="str">
        <f>IFERROR(VLOOKUP($N45,'114年1月15日'!$B$9:$N$113,9,FALSE),"")</f>
        <v/>
      </c>
      <c r="P45" s="30" t="str">
        <f>IFERROR(VLOOKUP($N45,'114年1月15日'!$B$9:$N$113,10,FALSE),"")</f>
        <v/>
      </c>
      <c r="Q45" s="30" t="str">
        <f>IFERROR(VLOOKUP($N45,'114年1月15日'!$B$9:$N$113,11,FALSE),"")</f>
        <v/>
      </c>
      <c r="R45" s="30" t="str">
        <f>IFERROR(VLOOKUP($N45,'114年1月15日'!$B$9:$N$113,12,FALSE),"")</f>
        <v/>
      </c>
      <c r="S45" s="30" t="str">
        <f t="shared" si="3"/>
        <v/>
      </c>
      <c r="T45" s="30" t="str">
        <f t="array" ref="T45">IFERROR(INDEX('115年1月15日'!$B$9:$N$113,SMALL(IF('115年1月15日'!$F$9:$F$113&gt;200,ROW($1:$104),"X"),ROW('115年1月15日'!C43)),1),"")</f>
        <v/>
      </c>
      <c r="U45" s="30" t="str">
        <f>IFERROR(VLOOKUP($T45,'114年1月15日'!$B$9:$N$113,9,FALSE),"")</f>
        <v/>
      </c>
      <c r="V45" s="30" t="str">
        <f>IFERROR(VLOOKUP($T45,'114年1月15日'!$B$9:$N$113,10,FALSE),"")</f>
        <v/>
      </c>
      <c r="W45" s="30" t="str">
        <f>IFERROR(VLOOKUP($T45,'114年1月15日'!$B$9:$N$113,11,FALSE),"")</f>
        <v/>
      </c>
      <c r="X45" s="30" t="str">
        <f>IFERROR(VLOOKUP($T45,'114年1月15日'!$B$9:$N$113,12,FALSE),"")</f>
        <v/>
      </c>
    </row>
    <row r="46" spans="1:24" x14ac:dyDescent="0.25">
      <c r="A46" t="str">
        <f t="shared" si="0"/>
        <v/>
      </c>
      <c r="B46" s="30" t="str">
        <f t="array" ref="B46">IFERROR(INDEX('115年1月15日'!$B$9:$N$113,SMALL(IF('115年1月15日'!$C$9:$C$113&gt;200,ROW($1:$104),"X"),ROW('115年1月15日'!C44)),1),"")</f>
        <v/>
      </c>
      <c r="C46" s="30" t="str">
        <f>IFERROR(VLOOKUP($B46,'114年1月15日'!$B$9:$N$113,9,FALSE),"")</f>
        <v/>
      </c>
      <c r="D46" s="30" t="str">
        <f>IFERROR(VLOOKUP($B46,'114年1月15日'!$B$9:$N$113,10,FALSE),"")</f>
        <v/>
      </c>
      <c r="E46" s="30" t="str">
        <f>IFERROR(VLOOKUP($B46,'114年1月15日'!$B$9:$N$113,11,FALSE),"")</f>
        <v/>
      </c>
      <c r="F46" s="30" t="str">
        <f>IFERROR(VLOOKUP($B46,'114年1月15日'!$B$9:$N$113,12,FALSE),"")</f>
        <v/>
      </c>
      <c r="G46" s="30" t="str">
        <f t="shared" si="1"/>
        <v/>
      </c>
      <c r="H46" s="30" t="str">
        <f t="array" ref="H46">IFERROR(INDEX('115年1月15日'!$B$9:$N$113,SMALL(IF('115年1月15日'!$D$9:$D$113&gt;200,ROW($1:$104),"X"),ROW('115年1月15日'!C44)),1),"")</f>
        <v/>
      </c>
      <c r="I46" s="30" t="str">
        <f>IFERROR(VLOOKUP($H46,'114年1月15日'!$B$9:$N$113,9,FALSE),"")</f>
        <v/>
      </c>
      <c r="J46" s="30" t="str">
        <f>IFERROR(VLOOKUP($H46,'114年1月15日'!$B$9:$N$113,10,FALSE),"")</f>
        <v/>
      </c>
      <c r="K46" s="30" t="str">
        <f>IFERROR(VLOOKUP($H46,'114年1月15日'!$B$9:$N$113,11,FALSE),"")</f>
        <v/>
      </c>
      <c r="L46" s="30" t="str">
        <f>IFERROR(VLOOKUP($H46,'114年1月15日'!$B$9:$N$113,12,FALSE),"")</f>
        <v/>
      </c>
      <c r="M46" s="30" t="str">
        <f t="shared" si="2"/>
        <v/>
      </c>
      <c r="N46" s="30" t="str">
        <f t="array" ref="N46">IFERROR(INDEX('114年1月15日'!$B$9:$M$113,SMALL(IF('114年1月15日'!$E$9:$E$113&gt;200,ROW($1:$104),"X"),ROW('114年1月15日'!C44)),1),"")</f>
        <v/>
      </c>
      <c r="O46" s="30" t="str">
        <f>IFERROR(VLOOKUP($N46,'114年1月15日'!$B$9:$N$113,9,FALSE),"")</f>
        <v/>
      </c>
      <c r="P46" s="30" t="str">
        <f>IFERROR(VLOOKUP($N46,'114年1月15日'!$B$9:$N$113,10,FALSE),"")</f>
        <v/>
      </c>
      <c r="Q46" s="30" t="str">
        <f>IFERROR(VLOOKUP($N46,'114年1月15日'!$B$9:$N$113,11,FALSE),"")</f>
        <v/>
      </c>
      <c r="R46" s="30" t="str">
        <f>IFERROR(VLOOKUP($N46,'114年1月15日'!$B$9:$N$113,12,FALSE),"")</f>
        <v/>
      </c>
      <c r="S46" s="30" t="str">
        <f t="shared" si="3"/>
        <v/>
      </c>
      <c r="T46" s="30" t="str">
        <f t="array" ref="T46">IFERROR(INDEX('115年1月15日'!$B$9:$N$113,SMALL(IF('115年1月15日'!$F$9:$F$113&gt;200,ROW($1:$104),"X"),ROW('115年1月15日'!C44)),1),"")</f>
        <v/>
      </c>
      <c r="U46" s="30" t="str">
        <f>IFERROR(VLOOKUP($T46,'114年1月15日'!$B$9:$N$113,9,FALSE),"")</f>
        <v/>
      </c>
      <c r="V46" s="30" t="str">
        <f>IFERROR(VLOOKUP($T46,'114年1月15日'!$B$9:$N$113,10,FALSE),"")</f>
        <v/>
      </c>
      <c r="W46" s="30" t="str">
        <f>IFERROR(VLOOKUP($T46,'114年1月15日'!$B$9:$N$113,11,FALSE),"")</f>
        <v/>
      </c>
      <c r="X46" s="30" t="str">
        <f>IFERROR(VLOOKUP($T46,'114年1月15日'!$B$9:$N$113,12,FALSE),"")</f>
        <v/>
      </c>
    </row>
    <row r="47" spans="1:24" x14ac:dyDescent="0.25">
      <c r="A47" t="str">
        <f t="shared" si="0"/>
        <v/>
      </c>
      <c r="B47" s="30" t="str">
        <f t="array" ref="B47">IFERROR(INDEX('115年1月15日'!$B$9:$N$113,SMALL(IF('115年1月15日'!$C$9:$C$113&gt;200,ROW($1:$104),"X"),ROW('115年1月15日'!C45)),1),"")</f>
        <v/>
      </c>
      <c r="C47" s="30" t="str">
        <f>IFERROR(VLOOKUP($B47,'114年1月15日'!$B$9:$N$113,9,FALSE),"")</f>
        <v/>
      </c>
      <c r="D47" s="30" t="str">
        <f>IFERROR(VLOOKUP($B47,'114年1月15日'!$B$9:$N$113,10,FALSE),"")</f>
        <v/>
      </c>
      <c r="E47" s="30" t="str">
        <f>IFERROR(VLOOKUP($B47,'114年1月15日'!$B$9:$N$113,11,FALSE),"")</f>
        <v/>
      </c>
      <c r="F47" s="30" t="str">
        <f>IFERROR(VLOOKUP($B47,'114年1月15日'!$B$9:$N$113,12,FALSE),"")</f>
        <v/>
      </c>
      <c r="G47" s="30" t="str">
        <f t="shared" si="1"/>
        <v/>
      </c>
      <c r="H47" s="30" t="str">
        <f t="array" ref="H47">IFERROR(INDEX('115年1月15日'!$B$9:$N$113,SMALL(IF('115年1月15日'!$D$9:$D$113&gt;200,ROW($1:$104),"X"),ROW('115年1月15日'!C45)),1),"")</f>
        <v/>
      </c>
      <c r="I47" s="30" t="str">
        <f>IFERROR(VLOOKUP($H47,'114年1月15日'!$B$9:$N$113,9,FALSE),"")</f>
        <v/>
      </c>
      <c r="J47" s="30" t="str">
        <f>IFERROR(VLOOKUP($H47,'114年1月15日'!$B$9:$N$113,10,FALSE),"")</f>
        <v/>
      </c>
      <c r="K47" s="30" t="str">
        <f>IFERROR(VLOOKUP($H47,'114年1月15日'!$B$9:$N$113,11,FALSE),"")</f>
        <v/>
      </c>
      <c r="L47" s="30" t="str">
        <f>IFERROR(VLOOKUP($H47,'114年1月15日'!$B$9:$N$113,12,FALSE),"")</f>
        <v/>
      </c>
      <c r="M47" s="30" t="str">
        <f t="shared" si="2"/>
        <v/>
      </c>
      <c r="N47" s="30" t="str">
        <f t="array" ref="N47">IFERROR(INDEX('114年1月15日'!$B$9:$M$113,SMALL(IF('114年1月15日'!$E$9:$E$113&gt;200,ROW($1:$104),"X"),ROW('114年1月15日'!C45)),1),"")</f>
        <v/>
      </c>
      <c r="O47" s="30" t="str">
        <f>IFERROR(VLOOKUP($N47,'114年1月15日'!$B$9:$N$113,9,FALSE),"")</f>
        <v/>
      </c>
      <c r="P47" s="30" t="str">
        <f>IFERROR(VLOOKUP($N47,'114年1月15日'!$B$9:$N$113,10,FALSE),"")</f>
        <v/>
      </c>
      <c r="Q47" s="30" t="str">
        <f>IFERROR(VLOOKUP($N47,'114年1月15日'!$B$9:$N$113,11,FALSE),"")</f>
        <v/>
      </c>
      <c r="R47" s="30" t="str">
        <f>IFERROR(VLOOKUP($N47,'114年1月15日'!$B$9:$N$113,12,FALSE),"")</f>
        <v/>
      </c>
      <c r="S47" s="30" t="str">
        <f t="shared" si="3"/>
        <v/>
      </c>
      <c r="T47" s="30" t="str">
        <f t="array" ref="T47">IFERROR(INDEX('115年1月15日'!$B$9:$N$113,SMALL(IF('115年1月15日'!$F$9:$F$113&gt;200,ROW($1:$104),"X"),ROW('115年1月15日'!C45)),1),"")</f>
        <v/>
      </c>
      <c r="U47" s="30" t="str">
        <f>IFERROR(VLOOKUP($T47,'114年1月15日'!$B$9:$N$113,9,FALSE),"")</f>
        <v/>
      </c>
      <c r="V47" s="30" t="str">
        <f>IFERROR(VLOOKUP($T47,'114年1月15日'!$B$9:$N$113,10,FALSE),"")</f>
        <v/>
      </c>
      <c r="W47" s="30" t="str">
        <f>IFERROR(VLOOKUP($T47,'114年1月15日'!$B$9:$N$113,11,FALSE),"")</f>
        <v/>
      </c>
      <c r="X47" s="30" t="str">
        <f>IFERROR(VLOOKUP($T47,'114年1月15日'!$B$9:$N$113,12,FALSE),"")</f>
        <v/>
      </c>
    </row>
    <row r="48" spans="1:24" x14ac:dyDescent="0.25">
      <c r="A48" t="str">
        <f t="shared" si="0"/>
        <v/>
      </c>
      <c r="B48" s="30" t="str">
        <f t="array" ref="B48">IFERROR(INDEX('115年1月15日'!$B$9:$N$113,SMALL(IF('115年1月15日'!$C$9:$C$113&gt;200,ROW($1:$104),"X"),ROW('115年1月15日'!C46)),1),"")</f>
        <v/>
      </c>
      <c r="C48" s="30" t="str">
        <f>IFERROR(VLOOKUP($B48,'114年1月15日'!$B$9:$N$113,9,FALSE),"")</f>
        <v/>
      </c>
      <c r="D48" s="30" t="str">
        <f>IFERROR(VLOOKUP($B48,'114年1月15日'!$B$9:$N$113,10,FALSE),"")</f>
        <v/>
      </c>
      <c r="E48" s="30" t="str">
        <f>IFERROR(VLOOKUP($B48,'114年1月15日'!$B$9:$N$113,11,FALSE),"")</f>
        <v/>
      </c>
      <c r="F48" s="30" t="str">
        <f>IFERROR(VLOOKUP($B48,'114年1月15日'!$B$9:$N$113,12,FALSE),"")</f>
        <v/>
      </c>
      <c r="G48" s="30" t="str">
        <f t="shared" si="1"/>
        <v/>
      </c>
      <c r="H48" s="30" t="str">
        <f t="array" ref="H48">IFERROR(INDEX('115年1月15日'!$B$9:$N$113,SMALL(IF('115年1月15日'!$D$9:$D$113&gt;200,ROW($1:$104),"X"),ROW('115年1月15日'!C46)),1),"")</f>
        <v/>
      </c>
      <c r="I48" s="30" t="str">
        <f>IFERROR(VLOOKUP($H48,'114年1月15日'!$B$9:$N$113,9,FALSE),"")</f>
        <v/>
      </c>
      <c r="J48" s="30" t="str">
        <f>IFERROR(VLOOKUP($H48,'114年1月15日'!$B$9:$N$113,10,FALSE),"")</f>
        <v/>
      </c>
      <c r="K48" s="30" t="str">
        <f>IFERROR(VLOOKUP($H48,'114年1月15日'!$B$9:$N$113,11,FALSE),"")</f>
        <v/>
      </c>
      <c r="L48" s="30" t="str">
        <f>IFERROR(VLOOKUP($H48,'114年1月15日'!$B$9:$N$113,12,FALSE),"")</f>
        <v/>
      </c>
      <c r="M48" s="30" t="str">
        <f t="shared" si="2"/>
        <v/>
      </c>
      <c r="N48" s="30" t="str">
        <f t="array" ref="N48">IFERROR(INDEX('114年1月15日'!$B$9:$M$113,SMALL(IF('114年1月15日'!$E$9:$E$113&gt;200,ROW($1:$104),"X"),ROW('114年1月15日'!C46)),1),"")</f>
        <v/>
      </c>
      <c r="O48" s="30" t="str">
        <f>IFERROR(VLOOKUP($N48,'114年1月15日'!$B$9:$N$113,9,FALSE),"")</f>
        <v/>
      </c>
      <c r="P48" s="30" t="str">
        <f>IFERROR(VLOOKUP($N48,'114年1月15日'!$B$9:$N$113,10,FALSE),"")</f>
        <v/>
      </c>
      <c r="Q48" s="30" t="str">
        <f>IFERROR(VLOOKUP($N48,'114年1月15日'!$B$9:$N$113,11,FALSE),"")</f>
        <v/>
      </c>
      <c r="R48" s="30" t="str">
        <f>IFERROR(VLOOKUP($N48,'114年1月15日'!$B$9:$N$113,12,FALSE),"")</f>
        <v/>
      </c>
      <c r="S48" s="30" t="str">
        <f t="shared" si="3"/>
        <v/>
      </c>
      <c r="T48" s="30" t="str">
        <f t="array" ref="T48">IFERROR(INDEX('115年1月15日'!$B$9:$N$113,SMALL(IF('115年1月15日'!$F$9:$F$113&gt;200,ROW($1:$104),"X"),ROW('115年1月15日'!C46)),1),"")</f>
        <v/>
      </c>
      <c r="U48" s="30" t="str">
        <f>IFERROR(VLOOKUP($T48,'114年1月15日'!$B$9:$N$113,9,FALSE),"")</f>
        <v/>
      </c>
      <c r="V48" s="30" t="str">
        <f>IFERROR(VLOOKUP($T48,'114年1月15日'!$B$9:$N$113,10,FALSE),"")</f>
        <v/>
      </c>
      <c r="W48" s="30" t="str">
        <f>IFERROR(VLOOKUP($T48,'114年1月15日'!$B$9:$N$113,11,FALSE),"")</f>
        <v/>
      </c>
      <c r="X48" s="30" t="str">
        <f>IFERROR(VLOOKUP($T48,'114年1月15日'!$B$9:$N$113,12,FALSE),"")</f>
        <v/>
      </c>
    </row>
    <row r="49" spans="1:24" x14ac:dyDescent="0.25">
      <c r="A49" t="str">
        <f t="shared" si="0"/>
        <v/>
      </c>
      <c r="B49" s="30" t="str">
        <f t="array" ref="B49">IFERROR(INDEX('115年1月15日'!$B$9:$N$113,SMALL(IF('115年1月15日'!$C$9:$C$113&gt;200,ROW($1:$104),"X"),ROW('115年1月15日'!C47)),1),"")</f>
        <v/>
      </c>
      <c r="C49" s="30" t="str">
        <f>IFERROR(VLOOKUP($B49,'114年1月15日'!$B$9:$N$113,9,FALSE),"")</f>
        <v/>
      </c>
      <c r="D49" s="30" t="str">
        <f>IFERROR(VLOOKUP($B49,'114年1月15日'!$B$9:$N$113,10,FALSE),"")</f>
        <v/>
      </c>
      <c r="E49" s="30" t="str">
        <f>IFERROR(VLOOKUP($B49,'114年1月15日'!$B$9:$N$113,11,FALSE),"")</f>
        <v/>
      </c>
      <c r="F49" s="30" t="str">
        <f>IFERROR(VLOOKUP($B49,'114年1月15日'!$B$9:$N$113,12,FALSE),"")</f>
        <v/>
      </c>
      <c r="G49" s="30" t="str">
        <f t="shared" si="1"/>
        <v/>
      </c>
      <c r="H49" s="30" t="str">
        <f t="array" ref="H49">IFERROR(INDEX('115年1月15日'!$B$9:$N$113,SMALL(IF('115年1月15日'!$D$9:$D$113&gt;200,ROW($1:$104),"X"),ROW('115年1月15日'!C47)),1),"")</f>
        <v/>
      </c>
      <c r="I49" s="30" t="str">
        <f>IFERROR(VLOOKUP($H49,'114年1月15日'!$B$9:$N$113,9,FALSE),"")</f>
        <v/>
      </c>
      <c r="J49" s="30" t="str">
        <f>IFERROR(VLOOKUP($H49,'114年1月15日'!$B$9:$N$113,10,FALSE),"")</f>
        <v/>
      </c>
      <c r="K49" s="30" t="str">
        <f>IFERROR(VLOOKUP($H49,'114年1月15日'!$B$9:$N$113,11,FALSE),"")</f>
        <v/>
      </c>
      <c r="L49" s="30" t="str">
        <f>IFERROR(VLOOKUP($H49,'114年1月15日'!$B$9:$N$113,12,FALSE),"")</f>
        <v/>
      </c>
      <c r="M49" s="30" t="str">
        <f t="shared" si="2"/>
        <v/>
      </c>
      <c r="N49" s="30" t="str">
        <f t="array" ref="N49">IFERROR(INDEX('114年1月15日'!$B$9:$M$113,SMALL(IF('114年1月15日'!$E$9:$E$113&gt;200,ROW($1:$104),"X"),ROW('114年1月15日'!C47)),1),"")</f>
        <v/>
      </c>
      <c r="O49" s="30" t="str">
        <f>IFERROR(VLOOKUP($N49,'114年1月15日'!$B$9:$N$113,9,FALSE),"")</f>
        <v/>
      </c>
      <c r="P49" s="30" t="str">
        <f>IFERROR(VLOOKUP($N49,'114年1月15日'!$B$9:$N$113,10,FALSE),"")</f>
        <v/>
      </c>
      <c r="Q49" s="30" t="str">
        <f>IFERROR(VLOOKUP($N49,'114年1月15日'!$B$9:$N$113,11,FALSE),"")</f>
        <v/>
      </c>
      <c r="R49" s="30" t="str">
        <f>IFERROR(VLOOKUP($N49,'114年1月15日'!$B$9:$N$113,12,FALSE),"")</f>
        <v/>
      </c>
      <c r="S49" s="30" t="str">
        <f t="shared" si="3"/>
        <v/>
      </c>
      <c r="T49" s="30" t="str">
        <f t="array" ref="T49">IFERROR(INDEX('115年1月15日'!$B$9:$N$113,SMALL(IF('115年1月15日'!$F$9:$F$113&gt;200,ROW($1:$104),"X"),ROW('115年1月15日'!C47)),1),"")</f>
        <v/>
      </c>
      <c r="U49" s="30" t="str">
        <f>IFERROR(VLOOKUP($T49,'114年1月15日'!$B$9:$N$113,9,FALSE),"")</f>
        <v/>
      </c>
      <c r="V49" s="30" t="str">
        <f>IFERROR(VLOOKUP($T49,'114年1月15日'!$B$9:$N$113,10,FALSE),"")</f>
        <v/>
      </c>
      <c r="W49" s="30" t="str">
        <f>IFERROR(VLOOKUP($T49,'114年1月15日'!$B$9:$N$113,11,FALSE),"")</f>
        <v/>
      </c>
      <c r="X49" s="30" t="str">
        <f>IFERROR(VLOOKUP($T49,'114年1月15日'!$B$9:$N$113,12,FALSE),"")</f>
        <v/>
      </c>
    </row>
    <row r="50" spans="1:24" x14ac:dyDescent="0.25">
      <c r="A50" t="str">
        <f t="shared" si="0"/>
        <v/>
      </c>
      <c r="B50" s="30" t="str">
        <f t="array" ref="B50">IFERROR(INDEX('115年1月15日'!$B$9:$N$113,SMALL(IF('115年1月15日'!$C$9:$C$113&gt;200,ROW($1:$104),"X"),ROW('115年1月15日'!C48)),1),"")</f>
        <v/>
      </c>
      <c r="C50" s="30" t="str">
        <f>IFERROR(VLOOKUP($B50,'114年1月15日'!$B$9:$N$113,9,FALSE),"")</f>
        <v/>
      </c>
      <c r="D50" s="30" t="str">
        <f>IFERROR(VLOOKUP($B50,'114年1月15日'!$B$9:$N$113,10,FALSE),"")</f>
        <v/>
      </c>
      <c r="E50" s="30" t="str">
        <f>IFERROR(VLOOKUP($B50,'114年1月15日'!$B$9:$N$113,11,FALSE),"")</f>
        <v/>
      </c>
      <c r="F50" s="30" t="str">
        <f>IFERROR(VLOOKUP($B50,'114年1月15日'!$B$9:$N$113,12,FALSE),"")</f>
        <v/>
      </c>
      <c r="G50" s="30" t="str">
        <f t="shared" si="1"/>
        <v/>
      </c>
      <c r="H50" s="30" t="str">
        <f t="array" ref="H50">IFERROR(INDEX('115年1月15日'!$B$9:$N$113,SMALL(IF('115年1月15日'!$D$9:$D$113&gt;200,ROW($1:$104),"X"),ROW('115年1月15日'!C48)),1),"")</f>
        <v/>
      </c>
      <c r="I50" s="30" t="str">
        <f>IFERROR(VLOOKUP($H50,'114年1月15日'!$B$9:$N$113,9,FALSE),"")</f>
        <v/>
      </c>
      <c r="J50" s="30" t="str">
        <f>IFERROR(VLOOKUP($H50,'114年1月15日'!$B$9:$N$113,10,FALSE),"")</f>
        <v/>
      </c>
      <c r="K50" s="30" t="str">
        <f>IFERROR(VLOOKUP($H50,'114年1月15日'!$B$9:$N$113,11,FALSE),"")</f>
        <v/>
      </c>
      <c r="L50" s="30" t="str">
        <f>IFERROR(VLOOKUP($H50,'114年1月15日'!$B$9:$N$113,12,FALSE),"")</f>
        <v/>
      </c>
      <c r="M50" s="30" t="str">
        <f t="shared" si="2"/>
        <v/>
      </c>
      <c r="N50" s="30" t="str">
        <f t="array" ref="N50">IFERROR(INDEX('114年1月15日'!$B$9:$M$113,SMALL(IF('114年1月15日'!$E$9:$E$113&gt;200,ROW($1:$104),"X"),ROW('114年1月15日'!C48)),1),"")</f>
        <v/>
      </c>
      <c r="O50" s="30" t="str">
        <f>IFERROR(VLOOKUP($N50,'114年1月15日'!$B$9:$N$113,9,FALSE),"")</f>
        <v/>
      </c>
      <c r="P50" s="30" t="str">
        <f>IFERROR(VLOOKUP($N50,'114年1月15日'!$B$9:$N$113,10,FALSE),"")</f>
        <v/>
      </c>
      <c r="Q50" s="30" t="str">
        <f>IFERROR(VLOOKUP($N50,'114年1月15日'!$B$9:$N$113,11,FALSE),"")</f>
        <v/>
      </c>
      <c r="R50" s="30" t="str">
        <f>IFERROR(VLOOKUP($N50,'114年1月15日'!$B$9:$N$113,12,FALSE),"")</f>
        <v/>
      </c>
      <c r="S50" s="30" t="str">
        <f t="shared" si="3"/>
        <v/>
      </c>
      <c r="T50" s="30" t="str">
        <f t="array" ref="T50">IFERROR(INDEX('115年1月15日'!$B$9:$N$113,SMALL(IF('115年1月15日'!$F$9:$F$113&gt;200,ROW($1:$104),"X"),ROW('115年1月15日'!C48)),1),"")</f>
        <v/>
      </c>
      <c r="U50" s="30" t="str">
        <f>IFERROR(VLOOKUP($T50,'114年1月15日'!$B$9:$N$113,9,FALSE),"")</f>
        <v/>
      </c>
      <c r="V50" s="30" t="str">
        <f>IFERROR(VLOOKUP($T50,'114年1月15日'!$B$9:$N$113,10,FALSE),"")</f>
        <v/>
      </c>
      <c r="W50" s="30" t="str">
        <f>IFERROR(VLOOKUP($T50,'114年1月15日'!$B$9:$N$113,11,FALSE),"")</f>
        <v/>
      </c>
      <c r="X50" s="30" t="str">
        <f>IFERROR(VLOOKUP($T50,'114年1月15日'!$B$9:$N$113,12,FALSE),"")</f>
        <v/>
      </c>
    </row>
    <row r="51" spans="1:24" x14ac:dyDescent="0.25">
      <c r="A51" t="str">
        <f t="shared" si="0"/>
        <v/>
      </c>
      <c r="B51" s="30" t="str">
        <f t="array" ref="B51">IFERROR(INDEX('115年1月15日'!$B$9:$N$113,SMALL(IF('115年1月15日'!$C$9:$C$113&gt;200,ROW($1:$104),"X"),ROW('115年1月15日'!C49)),1),"")</f>
        <v/>
      </c>
      <c r="C51" s="30" t="str">
        <f>IFERROR(VLOOKUP($B51,'114年1月15日'!$B$9:$N$113,9,FALSE),"")</f>
        <v/>
      </c>
      <c r="D51" s="30" t="str">
        <f>IFERROR(VLOOKUP($B51,'114年1月15日'!$B$9:$N$113,10,FALSE),"")</f>
        <v/>
      </c>
      <c r="E51" s="30" t="str">
        <f>IFERROR(VLOOKUP($B51,'114年1月15日'!$B$9:$N$113,11,FALSE),"")</f>
        <v/>
      </c>
      <c r="F51" s="30" t="str">
        <f>IFERROR(VLOOKUP($B51,'114年1月15日'!$B$9:$N$113,12,FALSE),"")</f>
        <v/>
      </c>
      <c r="G51" s="30" t="str">
        <f t="shared" si="1"/>
        <v/>
      </c>
      <c r="H51" s="30" t="str">
        <f t="array" ref="H51">IFERROR(INDEX('115年1月15日'!$B$9:$N$113,SMALL(IF('115年1月15日'!$D$9:$D$113&gt;200,ROW($1:$104),"X"),ROW('115年1月15日'!C49)),1),"")</f>
        <v/>
      </c>
      <c r="I51" s="30" t="str">
        <f>IFERROR(VLOOKUP($H51,'114年1月15日'!$B$9:$N$113,9,FALSE),"")</f>
        <v/>
      </c>
      <c r="J51" s="30" t="str">
        <f>IFERROR(VLOOKUP($H51,'114年1月15日'!$B$9:$N$113,10,FALSE),"")</f>
        <v/>
      </c>
      <c r="K51" s="30" t="str">
        <f>IFERROR(VLOOKUP($H51,'114年1月15日'!$B$9:$N$113,11,FALSE),"")</f>
        <v/>
      </c>
      <c r="L51" s="30" t="str">
        <f>IFERROR(VLOOKUP($H51,'114年1月15日'!$B$9:$N$113,12,FALSE),"")</f>
        <v/>
      </c>
      <c r="M51" s="30" t="str">
        <f t="shared" si="2"/>
        <v/>
      </c>
      <c r="N51" s="30" t="str">
        <f t="array" ref="N51">IFERROR(INDEX('114年1月15日'!$B$9:$M$113,SMALL(IF('114年1月15日'!$E$9:$E$113&gt;200,ROW($1:$104),"X"),ROW('114年1月15日'!C49)),1),"")</f>
        <v/>
      </c>
      <c r="O51" s="30" t="str">
        <f>IFERROR(VLOOKUP($N51,'114年1月15日'!$B$9:$N$113,9,FALSE),"")</f>
        <v/>
      </c>
      <c r="P51" s="30" t="str">
        <f>IFERROR(VLOOKUP($N51,'114年1月15日'!$B$9:$N$113,10,FALSE),"")</f>
        <v/>
      </c>
      <c r="Q51" s="30" t="str">
        <f>IFERROR(VLOOKUP($N51,'114年1月15日'!$B$9:$N$113,11,FALSE),"")</f>
        <v/>
      </c>
      <c r="R51" s="30" t="str">
        <f>IFERROR(VLOOKUP($N51,'114年1月15日'!$B$9:$N$113,12,FALSE),"")</f>
        <v/>
      </c>
      <c r="S51" s="30" t="str">
        <f t="shared" si="3"/>
        <v/>
      </c>
      <c r="T51" s="30" t="str">
        <f t="array" ref="T51">IFERROR(INDEX('115年1月15日'!$B$9:$N$113,SMALL(IF('115年1月15日'!$F$9:$F$113&gt;200,ROW($1:$104),"X"),ROW('115年1月15日'!C49)),1),"")</f>
        <v/>
      </c>
      <c r="U51" s="30" t="str">
        <f>IFERROR(VLOOKUP($T51,'114年1月15日'!$B$9:$N$113,9,FALSE),"")</f>
        <v/>
      </c>
      <c r="V51" s="30" t="str">
        <f>IFERROR(VLOOKUP($T51,'114年1月15日'!$B$9:$N$113,10,FALSE),"")</f>
        <v/>
      </c>
      <c r="W51" s="30" t="str">
        <f>IFERROR(VLOOKUP($T51,'114年1月15日'!$B$9:$N$113,11,FALSE),"")</f>
        <v/>
      </c>
      <c r="X51" s="30" t="str">
        <f>IFERROR(VLOOKUP($T51,'114年1月15日'!$B$9:$N$113,12,FALSE),"")</f>
        <v/>
      </c>
    </row>
    <row r="52" spans="1:24" x14ac:dyDescent="0.25">
      <c r="A52" t="str">
        <f t="shared" si="0"/>
        <v/>
      </c>
      <c r="B52" s="30" t="str">
        <f t="array" ref="B52">IFERROR(INDEX('115年1月15日'!$B$9:$N$113,SMALL(IF('115年1月15日'!$C$9:$C$113&gt;200,ROW($1:$104),"X"),ROW('115年1月15日'!C50)),1),"")</f>
        <v/>
      </c>
      <c r="C52" s="30" t="str">
        <f>IFERROR(VLOOKUP($B52,'114年1月15日'!$B$9:$N$113,9,FALSE),"")</f>
        <v/>
      </c>
      <c r="D52" s="30" t="str">
        <f>IFERROR(VLOOKUP($B52,'114年1月15日'!$B$9:$N$113,10,FALSE),"")</f>
        <v/>
      </c>
      <c r="E52" s="30" t="str">
        <f>IFERROR(VLOOKUP($B52,'114年1月15日'!$B$9:$N$113,11,FALSE),"")</f>
        <v/>
      </c>
      <c r="F52" s="30" t="str">
        <f>IFERROR(VLOOKUP($B52,'114年1月15日'!$B$9:$N$113,12,FALSE),"")</f>
        <v/>
      </c>
      <c r="G52" s="30" t="str">
        <f t="shared" si="1"/>
        <v/>
      </c>
      <c r="H52" s="30" t="str">
        <f t="array" ref="H52">IFERROR(INDEX('115年1月15日'!$B$9:$N$113,SMALL(IF('115年1月15日'!$D$9:$D$113&gt;200,ROW($1:$104),"X"),ROW('115年1月15日'!C50)),1),"")</f>
        <v/>
      </c>
      <c r="I52" s="30" t="str">
        <f>IFERROR(VLOOKUP($H52,'114年1月15日'!$B$9:$N$113,9,FALSE),"")</f>
        <v/>
      </c>
      <c r="J52" s="30" t="str">
        <f>IFERROR(VLOOKUP($H52,'114年1月15日'!$B$9:$N$113,10,FALSE),"")</f>
        <v/>
      </c>
      <c r="K52" s="30" t="str">
        <f>IFERROR(VLOOKUP($H52,'114年1月15日'!$B$9:$N$113,11,FALSE),"")</f>
        <v/>
      </c>
      <c r="L52" s="30" t="str">
        <f>IFERROR(VLOOKUP($H52,'114年1月15日'!$B$9:$N$113,12,FALSE),"")</f>
        <v/>
      </c>
      <c r="M52" s="30" t="str">
        <f t="shared" si="2"/>
        <v/>
      </c>
      <c r="N52" s="30" t="str">
        <f t="array" ref="N52">IFERROR(INDEX('114年1月15日'!$B$9:$M$113,SMALL(IF('114年1月15日'!$E$9:$E$113&gt;200,ROW($1:$104),"X"),ROW('114年1月15日'!C50)),1),"")</f>
        <v/>
      </c>
      <c r="O52" s="30" t="str">
        <f>IFERROR(VLOOKUP($N52,'114年1月15日'!$B$9:$N$113,9,FALSE),"")</f>
        <v/>
      </c>
      <c r="P52" s="30" t="str">
        <f>IFERROR(VLOOKUP($N52,'114年1月15日'!$B$9:$N$113,10,FALSE),"")</f>
        <v/>
      </c>
      <c r="Q52" s="30" t="str">
        <f>IFERROR(VLOOKUP($N52,'114年1月15日'!$B$9:$N$113,11,FALSE),"")</f>
        <v/>
      </c>
      <c r="R52" s="30" t="str">
        <f>IFERROR(VLOOKUP($N52,'114年1月15日'!$B$9:$N$113,12,FALSE),"")</f>
        <v/>
      </c>
      <c r="S52" s="30" t="str">
        <f t="shared" si="3"/>
        <v/>
      </c>
      <c r="T52" s="30" t="str">
        <f t="array" ref="T52">IFERROR(INDEX('115年1月15日'!$B$9:$N$113,SMALL(IF('115年1月15日'!$F$9:$F$113&gt;200,ROW($1:$104),"X"),ROW('115年1月15日'!C50)),1),"")</f>
        <v/>
      </c>
      <c r="U52" s="30" t="str">
        <f>IFERROR(VLOOKUP($T52,'114年1月15日'!$B$9:$N$113,9,FALSE),"")</f>
        <v/>
      </c>
      <c r="V52" s="30" t="str">
        <f>IFERROR(VLOOKUP($T52,'114年1月15日'!$B$9:$N$113,10,FALSE),"")</f>
        <v/>
      </c>
      <c r="W52" s="30" t="str">
        <f>IFERROR(VLOOKUP($T52,'114年1月15日'!$B$9:$N$113,11,FALSE),"")</f>
        <v/>
      </c>
      <c r="X52" s="30" t="str">
        <f>IFERROR(VLOOKUP($T52,'114年1月15日'!$B$9:$N$113,12,FALSE),"")</f>
        <v/>
      </c>
    </row>
    <row r="53" spans="1:24" x14ac:dyDescent="0.25">
      <c r="A53" t="str">
        <f t="shared" si="0"/>
        <v/>
      </c>
      <c r="B53" s="30" t="str">
        <f t="array" ref="B53">IFERROR(INDEX('115年1月15日'!$B$9:$N$113,SMALL(IF('115年1月15日'!$C$9:$C$113&gt;200,ROW($1:$104),"X"),ROW('115年1月15日'!C51)),1),"")</f>
        <v/>
      </c>
      <c r="C53" s="30" t="str">
        <f>IFERROR(VLOOKUP($B53,'114年1月15日'!$B$9:$N$113,9,FALSE),"")</f>
        <v/>
      </c>
      <c r="D53" s="30" t="str">
        <f>IFERROR(VLOOKUP($B53,'114年1月15日'!$B$9:$N$113,10,FALSE),"")</f>
        <v/>
      </c>
      <c r="E53" s="30" t="str">
        <f>IFERROR(VLOOKUP($B53,'114年1月15日'!$B$9:$N$113,11,FALSE),"")</f>
        <v/>
      </c>
      <c r="F53" s="30" t="str">
        <f>IFERROR(VLOOKUP($B53,'114年1月15日'!$B$9:$N$113,12,FALSE),"")</f>
        <v/>
      </c>
      <c r="G53" s="30" t="str">
        <f t="shared" si="1"/>
        <v/>
      </c>
      <c r="H53" s="30" t="str">
        <f t="array" ref="H53">IFERROR(INDEX('115年1月15日'!$B$9:$N$113,SMALL(IF('115年1月15日'!$D$9:$D$113&gt;200,ROW($1:$104),"X"),ROW('115年1月15日'!C51)),1),"")</f>
        <v/>
      </c>
      <c r="I53" s="30" t="str">
        <f>IFERROR(VLOOKUP($H53,'114年1月15日'!$B$9:$N$113,9,FALSE),"")</f>
        <v/>
      </c>
      <c r="J53" s="30" t="str">
        <f>IFERROR(VLOOKUP($H53,'114年1月15日'!$B$9:$N$113,10,FALSE),"")</f>
        <v/>
      </c>
      <c r="K53" s="30" t="str">
        <f>IFERROR(VLOOKUP($H53,'114年1月15日'!$B$9:$N$113,11,FALSE),"")</f>
        <v/>
      </c>
      <c r="L53" s="30" t="str">
        <f>IFERROR(VLOOKUP($H53,'114年1月15日'!$B$9:$N$113,12,FALSE),"")</f>
        <v/>
      </c>
      <c r="M53" s="30" t="str">
        <f t="shared" si="2"/>
        <v/>
      </c>
      <c r="N53" s="30" t="str">
        <f t="array" ref="N53">IFERROR(INDEX('114年1月15日'!$B$9:$M$113,SMALL(IF('114年1月15日'!$E$9:$E$113&gt;200,ROW($1:$104),"X"),ROW('114年1月15日'!C51)),1),"")</f>
        <v/>
      </c>
      <c r="O53" s="30" t="str">
        <f>IFERROR(VLOOKUP($N53,'114年1月15日'!$B$9:$N$113,9,FALSE),"")</f>
        <v/>
      </c>
      <c r="P53" s="30" t="str">
        <f>IFERROR(VLOOKUP($N53,'114年1月15日'!$B$9:$N$113,10,FALSE),"")</f>
        <v/>
      </c>
      <c r="Q53" s="30" t="str">
        <f>IFERROR(VLOOKUP($N53,'114年1月15日'!$B$9:$N$113,11,FALSE),"")</f>
        <v/>
      </c>
      <c r="R53" s="30" t="str">
        <f>IFERROR(VLOOKUP($N53,'114年1月15日'!$B$9:$N$113,12,FALSE),"")</f>
        <v/>
      </c>
      <c r="S53" s="30" t="str">
        <f t="shared" si="3"/>
        <v/>
      </c>
      <c r="T53" s="30" t="str">
        <f t="array" ref="T53">IFERROR(INDEX('115年1月15日'!$B$9:$N$113,SMALL(IF('115年1月15日'!$F$9:$F$113&gt;200,ROW($1:$104),"X"),ROW('115年1月15日'!C51)),1),"")</f>
        <v/>
      </c>
      <c r="U53" s="30" t="str">
        <f>IFERROR(VLOOKUP($T53,'114年1月15日'!$B$9:$N$113,9,FALSE),"")</f>
        <v/>
      </c>
      <c r="V53" s="30" t="str">
        <f>IFERROR(VLOOKUP($T53,'114年1月15日'!$B$9:$N$113,10,FALSE),"")</f>
        <v/>
      </c>
      <c r="W53" s="30" t="str">
        <f>IFERROR(VLOOKUP($T53,'114年1月15日'!$B$9:$N$113,11,FALSE),"")</f>
        <v/>
      </c>
      <c r="X53" s="30" t="str">
        <f>IFERROR(VLOOKUP($T53,'114年1月15日'!$B$9:$N$113,12,FALSE),"")</f>
        <v/>
      </c>
    </row>
    <row r="54" spans="1:24" x14ac:dyDescent="0.25">
      <c r="A54" t="str">
        <f t="shared" si="0"/>
        <v/>
      </c>
      <c r="B54" s="30" t="str">
        <f t="array" ref="B54">IFERROR(INDEX('115年1月15日'!$B$9:$N$113,SMALL(IF('115年1月15日'!$C$9:$C$113&gt;200,ROW($1:$104),"X"),ROW('115年1月15日'!C52)),1),"")</f>
        <v/>
      </c>
      <c r="C54" s="30" t="str">
        <f>IFERROR(VLOOKUP($B54,'114年1月15日'!$B$9:$N$113,9,FALSE),"")</f>
        <v/>
      </c>
      <c r="D54" s="30" t="str">
        <f>IFERROR(VLOOKUP($B54,'114年1月15日'!$B$9:$N$113,10,FALSE),"")</f>
        <v/>
      </c>
      <c r="E54" s="30" t="str">
        <f>IFERROR(VLOOKUP($B54,'114年1月15日'!$B$9:$N$113,11,FALSE),"")</f>
        <v/>
      </c>
      <c r="F54" s="30" t="str">
        <f>IFERROR(VLOOKUP($B54,'114年1月15日'!$B$9:$N$113,12,FALSE),"")</f>
        <v/>
      </c>
      <c r="G54" s="30" t="str">
        <f t="shared" si="1"/>
        <v/>
      </c>
      <c r="H54" s="30" t="str">
        <f t="array" ref="H54">IFERROR(INDEX('115年1月15日'!$B$9:$N$113,SMALL(IF('115年1月15日'!$D$9:$D$113&gt;200,ROW($1:$104),"X"),ROW('115年1月15日'!C52)),1),"")</f>
        <v/>
      </c>
      <c r="I54" s="30" t="str">
        <f>IFERROR(VLOOKUP($H54,'114年1月15日'!$B$9:$N$113,9,FALSE),"")</f>
        <v/>
      </c>
      <c r="J54" s="30" t="str">
        <f>IFERROR(VLOOKUP($H54,'114年1月15日'!$B$9:$N$113,10,FALSE),"")</f>
        <v/>
      </c>
      <c r="K54" s="30" t="str">
        <f>IFERROR(VLOOKUP($H54,'114年1月15日'!$B$9:$N$113,11,FALSE),"")</f>
        <v/>
      </c>
      <c r="L54" s="30" t="str">
        <f>IFERROR(VLOOKUP($H54,'114年1月15日'!$B$9:$N$113,12,FALSE),"")</f>
        <v/>
      </c>
      <c r="M54" s="30" t="str">
        <f t="shared" si="2"/>
        <v/>
      </c>
      <c r="N54" s="30" t="str">
        <f t="array" ref="N54">IFERROR(INDEX('114年1月15日'!$B$9:$M$113,SMALL(IF('114年1月15日'!$E$9:$E$113&gt;200,ROW($1:$104),"X"),ROW('114年1月15日'!C52)),1),"")</f>
        <v/>
      </c>
      <c r="O54" s="30" t="str">
        <f>IFERROR(VLOOKUP($N54,'114年1月15日'!$B$9:$N$113,9,FALSE),"")</f>
        <v/>
      </c>
      <c r="P54" s="30" t="str">
        <f>IFERROR(VLOOKUP($N54,'114年1月15日'!$B$9:$N$113,10,FALSE),"")</f>
        <v/>
      </c>
      <c r="Q54" s="30" t="str">
        <f>IFERROR(VLOOKUP($N54,'114年1月15日'!$B$9:$N$113,11,FALSE),"")</f>
        <v/>
      </c>
      <c r="R54" s="30" t="str">
        <f>IFERROR(VLOOKUP($N54,'114年1月15日'!$B$9:$N$113,12,FALSE),"")</f>
        <v/>
      </c>
      <c r="S54" s="30" t="str">
        <f t="shared" si="3"/>
        <v/>
      </c>
      <c r="T54" s="30" t="str">
        <f t="array" ref="T54">IFERROR(INDEX('115年1月15日'!$B$9:$N$113,SMALL(IF('115年1月15日'!$F$9:$F$113&gt;200,ROW($1:$104),"X"),ROW('115年1月15日'!C52)),1),"")</f>
        <v/>
      </c>
      <c r="U54" s="30" t="str">
        <f>IFERROR(VLOOKUP($T54,'114年1月15日'!$B$9:$N$113,9,FALSE),"")</f>
        <v/>
      </c>
      <c r="V54" s="30" t="str">
        <f>IFERROR(VLOOKUP($T54,'114年1月15日'!$B$9:$N$113,10,FALSE),"")</f>
        <v/>
      </c>
      <c r="W54" s="30" t="str">
        <f>IFERROR(VLOOKUP($T54,'114年1月15日'!$B$9:$N$113,11,FALSE),"")</f>
        <v/>
      </c>
      <c r="X54" s="30" t="str">
        <f>IFERROR(VLOOKUP($T54,'114年1月15日'!$B$9:$N$113,12,FALSE),"")</f>
        <v/>
      </c>
    </row>
    <row r="55" spans="1:24" x14ac:dyDescent="0.25">
      <c r="A55" t="str">
        <f t="shared" si="0"/>
        <v/>
      </c>
      <c r="B55" s="30" t="str">
        <f t="array" ref="B55">IFERROR(INDEX('115年1月15日'!$B$9:$N$113,SMALL(IF('115年1月15日'!$C$9:$C$113&gt;200,ROW($1:$104),"X"),ROW('115年1月15日'!C53)),1),"")</f>
        <v/>
      </c>
      <c r="C55" s="30" t="str">
        <f>IFERROR(VLOOKUP($B55,'114年1月15日'!$B$9:$N$113,9,FALSE),"")</f>
        <v/>
      </c>
      <c r="D55" s="30" t="str">
        <f>IFERROR(VLOOKUP($B55,'114年1月15日'!$B$9:$N$113,10,FALSE),"")</f>
        <v/>
      </c>
      <c r="E55" s="30" t="str">
        <f>IFERROR(VLOOKUP($B55,'114年1月15日'!$B$9:$N$113,11,FALSE),"")</f>
        <v/>
      </c>
      <c r="F55" s="30" t="str">
        <f>IFERROR(VLOOKUP($B55,'114年1月15日'!$B$9:$N$113,12,FALSE),"")</f>
        <v/>
      </c>
      <c r="G55" s="30" t="str">
        <f t="shared" si="1"/>
        <v/>
      </c>
      <c r="H55" s="30" t="str">
        <f t="array" ref="H55">IFERROR(INDEX('115年1月15日'!$B$9:$N$113,SMALL(IF('115年1月15日'!$D$9:$D$113&gt;200,ROW($1:$104),"X"),ROW('115年1月15日'!C53)),1),"")</f>
        <v/>
      </c>
      <c r="I55" s="30" t="str">
        <f>IFERROR(VLOOKUP($H55,'114年1月15日'!$B$9:$N$113,9,FALSE),"")</f>
        <v/>
      </c>
      <c r="J55" s="30" t="str">
        <f>IFERROR(VLOOKUP($H55,'114年1月15日'!$B$9:$N$113,10,FALSE),"")</f>
        <v/>
      </c>
      <c r="K55" s="30" t="str">
        <f>IFERROR(VLOOKUP($H55,'114年1月15日'!$B$9:$N$113,11,FALSE),"")</f>
        <v/>
      </c>
      <c r="L55" s="30" t="str">
        <f>IFERROR(VLOOKUP($H55,'114年1月15日'!$B$9:$N$113,12,FALSE),"")</f>
        <v/>
      </c>
      <c r="M55" s="30" t="str">
        <f t="shared" si="2"/>
        <v/>
      </c>
      <c r="N55" s="30" t="str">
        <f t="array" ref="N55">IFERROR(INDEX('114年1月15日'!$B$9:$M$113,SMALL(IF('114年1月15日'!$E$9:$E$113&gt;200,ROW($1:$104),"X"),ROW('114年1月15日'!C53)),1),"")</f>
        <v/>
      </c>
      <c r="O55" s="30" t="str">
        <f>IFERROR(VLOOKUP($N55,'114年1月15日'!$B$9:$N$113,9,FALSE),"")</f>
        <v/>
      </c>
      <c r="P55" s="30" t="str">
        <f>IFERROR(VLOOKUP($N55,'114年1月15日'!$B$9:$N$113,10,FALSE),"")</f>
        <v/>
      </c>
      <c r="Q55" s="30" t="str">
        <f>IFERROR(VLOOKUP($N55,'114年1月15日'!$B$9:$N$113,11,FALSE),"")</f>
        <v/>
      </c>
      <c r="R55" s="30" t="str">
        <f>IFERROR(VLOOKUP($N55,'114年1月15日'!$B$9:$N$113,12,FALSE),"")</f>
        <v/>
      </c>
      <c r="S55" s="30" t="str">
        <f t="shared" si="3"/>
        <v/>
      </c>
      <c r="T55" s="30" t="str">
        <f t="array" ref="T55">IFERROR(INDEX('115年1月15日'!$B$9:$N$113,SMALL(IF('115年1月15日'!$F$9:$F$113&gt;200,ROW($1:$104),"X"),ROW('115年1月15日'!C53)),1),"")</f>
        <v/>
      </c>
      <c r="U55" s="30" t="str">
        <f>IFERROR(VLOOKUP($T55,'114年1月15日'!$B$9:$N$113,9,FALSE),"")</f>
        <v/>
      </c>
      <c r="V55" s="30" t="str">
        <f>IFERROR(VLOOKUP($T55,'114年1月15日'!$B$9:$N$113,10,FALSE),"")</f>
        <v/>
      </c>
      <c r="W55" s="30" t="str">
        <f>IFERROR(VLOOKUP($T55,'114年1月15日'!$B$9:$N$113,11,FALSE),"")</f>
        <v/>
      </c>
      <c r="X55" s="30" t="str">
        <f>IFERROR(VLOOKUP($T55,'114年1月15日'!$B$9:$N$113,12,FALSE),"")</f>
        <v/>
      </c>
    </row>
    <row r="56" spans="1:24" x14ac:dyDescent="0.25">
      <c r="A56" t="str">
        <f t="shared" si="0"/>
        <v/>
      </c>
      <c r="B56" s="30" t="str">
        <f t="array" ref="B56">IFERROR(INDEX('115年1月15日'!$B$9:$N$113,SMALL(IF('115年1月15日'!$C$9:$C$113&gt;200,ROW($1:$104),"X"),ROW('115年1月15日'!C54)),1),"")</f>
        <v/>
      </c>
      <c r="C56" s="30" t="str">
        <f>IFERROR(VLOOKUP($B56,'114年1月15日'!$B$9:$N$113,9,FALSE),"")</f>
        <v/>
      </c>
      <c r="D56" s="30" t="str">
        <f>IFERROR(VLOOKUP($B56,'114年1月15日'!$B$9:$N$113,10,FALSE),"")</f>
        <v/>
      </c>
      <c r="E56" s="30" t="str">
        <f>IFERROR(VLOOKUP($B56,'114年1月15日'!$B$9:$N$113,11,FALSE),"")</f>
        <v/>
      </c>
      <c r="F56" s="30" t="str">
        <f>IFERROR(VLOOKUP($B56,'114年1月15日'!$B$9:$N$113,12,FALSE),"")</f>
        <v/>
      </c>
      <c r="G56" s="30" t="str">
        <f t="shared" si="1"/>
        <v/>
      </c>
      <c r="H56" s="30" t="str">
        <f t="array" ref="H56">IFERROR(INDEX('115年1月15日'!$B$9:$N$113,SMALL(IF('115年1月15日'!$D$9:$D$113&gt;200,ROW($1:$104),"X"),ROW('115年1月15日'!C54)),1),"")</f>
        <v/>
      </c>
      <c r="I56" s="30" t="str">
        <f>IFERROR(VLOOKUP($H56,'114年1月15日'!$B$9:$N$113,9,FALSE),"")</f>
        <v/>
      </c>
      <c r="J56" s="30" t="str">
        <f>IFERROR(VLOOKUP($H56,'114年1月15日'!$B$9:$N$113,10,FALSE),"")</f>
        <v/>
      </c>
      <c r="K56" s="30" t="str">
        <f>IFERROR(VLOOKUP($H56,'114年1月15日'!$B$9:$N$113,11,FALSE),"")</f>
        <v/>
      </c>
      <c r="L56" s="30" t="str">
        <f>IFERROR(VLOOKUP($H56,'114年1月15日'!$B$9:$N$113,12,FALSE),"")</f>
        <v/>
      </c>
      <c r="M56" s="30" t="str">
        <f t="shared" si="2"/>
        <v/>
      </c>
      <c r="N56" s="30" t="str">
        <f t="array" ref="N56">IFERROR(INDEX('114年1月15日'!$B$9:$M$113,SMALL(IF('114年1月15日'!$E$9:$E$113&gt;200,ROW($1:$104),"X"),ROW('114年1月15日'!C54)),1),"")</f>
        <v/>
      </c>
      <c r="O56" s="30" t="str">
        <f>IFERROR(VLOOKUP($N56,'114年1月15日'!$B$9:$N$113,9,FALSE),"")</f>
        <v/>
      </c>
      <c r="P56" s="30" t="str">
        <f>IFERROR(VLOOKUP($N56,'114年1月15日'!$B$9:$N$113,10,FALSE),"")</f>
        <v/>
      </c>
      <c r="Q56" s="30" t="str">
        <f>IFERROR(VLOOKUP($N56,'114年1月15日'!$B$9:$N$113,11,FALSE),"")</f>
        <v/>
      </c>
      <c r="R56" s="30" t="str">
        <f>IFERROR(VLOOKUP($N56,'114年1月15日'!$B$9:$N$113,12,FALSE),"")</f>
        <v/>
      </c>
      <c r="S56" s="30" t="str">
        <f t="shared" si="3"/>
        <v/>
      </c>
      <c r="T56" s="30" t="str">
        <f t="array" ref="T56">IFERROR(INDEX('115年1月15日'!$B$9:$N$113,SMALL(IF('115年1月15日'!$F$9:$F$113&gt;200,ROW($1:$104),"X"),ROW('115年1月15日'!C54)),1),"")</f>
        <v/>
      </c>
      <c r="U56" s="30" t="str">
        <f>IFERROR(VLOOKUP($T56,'114年1月15日'!$B$9:$N$113,9,FALSE),"")</f>
        <v/>
      </c>
      <c r="V56" s="30" t="str">
        <f>IFERROR(VLOOKUP($T56,'114年1月15日'!$B$9:$N$113,10,FALSE),"")</f>
        <v/>
      </c>
      <c r="W56" s="30" t="str">
        <f>IFERROR(VLOOKUP($T56,'114年1月15日'!$B$9:$N$113,11,FALSE),"")</f>
        <v/>
      </c>
      <c r="X56" s="30" t="str">
        <f>IFERROR(VLOOKUP($T56,'114年1月15日'!$B$9:$N$113,12,FALSE),"")</f>
        <v/>
      </c>
    </row>
    <row r="57" spans="1:24" x14ac:dyDescent="0.25">
      <c r="A57" t="str">
        <f t="shared" si="0"/>
        <v/>
      </c>
      <c r="B57" s="30" t="str">
        <f t="array" ref="B57">IFERROR(INDEX('115年1月15日'!$B$9:$N$113,SMALL(IF('115年1月15日'!$C$9:$C$113&gt;200,ROW($1:$104),"X"),ROW('115年1月15日'!C55)),1),"")</f>
        <v/>
      </c>
      <c r="C57" s="30" t="str">
        <f>IFERROR(VLOOKUP($B57,'114年1月15日'!$B$9:$N$113,9,FALSE),"")</f>
        <v/>
      </c>
      <c r="D57" s="30" t="str">
        <f>IFERROR(VLOOKUP($B57,'114年1月15日'!$B$9:$N$113,10,FALSE),"")</f>
        <v/>
      </c>
      <c r="E57" s="30" t="str">
        <f>IFERROR(VLOOKUP($B57,'114年1月15日'!$B$9:$N$113,11,FALSE),"")</f>
        <v/>
      </c>
      <c r="F57" s="30" t="str">
        <f>IFERROR(VLOOKUP($B57,'114年1月15日'!$B$9:$N$113,12,FALSE),"")</f>
        <v/>
      </c>
      <c r="G57" s="30" t="str">
        <f t="shared" si="1"/>
        <v/>
      </c>
      <c r="H57" s="30" t="str">
        <f t="array" ref="H57">IFERROR(INDEX('115年1月15日'!$B$9:$N$113,SMALL(IF('115年1月15日'!$D$9:$D$113&gt;200,ROW($1:$104),"X"),ROW('115年1月15日'!C55)),1),"")</f>
        <v/>
      </c>
      <c r="I57" s="30" t="str">
        <f>IFERROR(VLOOKUP($H57,'114年1月15日'!$B$9:$N$113,9,FALSE),"")</f>
        <v/>
      </c>
      <c r="J57" s="30" t="str">
        <f>IFERROR(VLOOKUP($H57,'114年1月15日'!$B$9:$N$113,10,FALSE),"")</f>
        <v/>
      </c>
      <c r="K57" s="30" t="str">
        <f>IFERROR(VLOOKUP($H57,'114年1月15日'!$B$9:$N$113,11,FALSE),"")</f>
        <v/>
      </c>
      <c r="L57" s="30" t="str">
        <f>IFERROR(VLOOKUP($H57,'114年1月15日'!$B$9:$N$113,12,FALSE),"")</f>
        <v/>
      </c>
      <c r="M57" s="30" t="str">
        <f t="shared" si="2"/>
        <v/>
      </c>
      <c r="N57" s="30" t="str">
        <f t="array" ref="N57">IFERROR(INDEX('114年1月15日'!$B$9:$M$113,SMALL(IF('114年1月15日'!$E$9:$E$113&gt;200,ROW($1:$104),"X"),ROW('114年1月15日'!C55)),1),"")</f>
        <v/>
      </c>
      <c r="O57" s="30" t="str">
        <f>IFERROR(VLOOKUP($N57,'114年1月15日'!$B$9:$N$113,9,FALSE),"")</f>
        <v/>
      </c>
      <c r="P57" s="30" t="str">
        <f>IFERROR(VLOOKUP($N57,'114年1月15日'!$B$9:$N$113,10,FALSE),"")</f>
        <v/>
      </c>
      <c r="Q57" s="30" t="str">
        <f>IFERROR(VLOOKUP($N57,'114年1月15日'!$B$9:$N$113,11,FALSE),"")</f>
        <v/>
      </c>
      <c r="R57" s="30" t="str">
        <f>IFERROR(VLOOKUP($N57,'114年1月15日'!$B$9:$N$113,12,FALSE),"")</f>
        <v/>
      </c>
      <c r="S57" s="30" t="str">
        <f t="shared" si="3"/>
        <v/>
      </c>
      <c r="T57" s="30" t="str">
        <f t="array" ref="T57">IFERROR(INDEX('115年1月15日'!$B$9:$N$113,SMALL(IF('115年1月15日'!$F$9:$F$113&gt;200,ROW($1:$104),"X"),ROW('115年1月15日'!C55)),1),"")</f>
        <v/>
      </c>
      <c r="U57" s="30" t="str">
        <f>IFERROR(VLOOKUP($T57,'114年1月15日'!$B$9:$N$113,9,FALSE),"")</f>
        <v/>
      </c>
      <c r="V57" s="30" t="str">
        <f>IFERROR(VLOOKUP($T57,'114年1月15日'!$B$9:$N$113,10,FALSE),"")</f>
        <v/>
      </c>
      <c r="W57" s="30" t="str">
        <f>IFERROR(VLOOKUP($T57,'114年1月15日'!$B$9:$N$113,11,FALSE),"")</f>
        <v/>
      </c>
      <c r="X57" s="30" t="str">
        <f>IFERROR(VLOOKUP($T57,'114年1月15日'!$B$9:$N$113,12,FALSE),"")</f>
        <v/>
      </c>
    </row>
    <row r="58" spans="1:24" x14ac:dyDescent="0.25">
      <c r="A58" t="str">
        <f t="shared" si="0"/>
        <v/>
      </c>
      <c r="B58" s="30" t="str">
        <f t="array" ref="B58">IFERROR(INDEX('115年1月15日'!$B$9:$N$113,SMALL(IF('115年1月15日'!$C$9:$C$113&gt;200,ROW($1:$104),"X"),ROW('115年1月15日'!C56)),1),"")</f>
        <v/>
      </c>
      <c r="C58" s="30" t="str">
        <f>IFERROR(VLOOKUP($B58,'114年1月15日'!$B$9:$N$113,9,FALSE),"")</f>
        <v/>
      </c>
      <c r="D58" s="30" t="str">
        <f>IFERROR(VLOOKUP($B58,'114年1月15日'!$B$9:$N$113,10,FALSE),"")</f>
        <v/>
      </c>
      <c r="E58" s="30" t="str">
        <f>IFERROR(VLOOKUP($B58,'114年1月15日'!$B$9:$N$113,11,FALSE),"")</f>
        <v/>
      </c>
      <c r="F58" s="30" t="str">
        <f>IFERROR(VLOOKUP($B58,'114年1月15日'!$B$9:$N$113,12,FALSE),"")</f>
        <v/>
      </c>
      <c r="G58" s="30" t="str">
        <f t="shared" si="1"/>
        <v/>
      </c>
      <c r="H58" s="30" t="str">
        <f t="array" ref="H58">IFERROR(INDEX('115年1月15日'!$B$9:$N$113,SMALL(IF('115年1月15日'!$D$9:$D$113&gt;200,ROW($1:$104),"X"),ROW('115年1月15日'!C56)),1),"")</f>
        <v/>
      </c>
      <c r="I58" s="30" t="str">
        <f>IFERROR(VLOOKUP($H58,'114年1月15日'!$B$9:$N$113,9,FALSE),"")</f>
        <v/>
      </c>
      <c r="J58" s="30" t="str">
        <f>IFERROR(VLOOKUP($H58,'114年1月15日'!$B$9:$N$113,10,FALSE),"")</f>
        <v/>
      </c>
      <c r="K58" s="30" t="str">
        <f>IFERROR(VLOOKUP($H58,'114年1月15日'!$B$9:$N$113,11,FALSE),"")</f>
        <v/>
      </c>
      <c r="L58" s="30" t="str">
        <f>IFERROR(VLOOKUP($H58,'114年1月15日'!$B$9:$N$113,12,FALSE),"")</f>
        <v/>
      </c>
      <c r="M58" s="30" t="str">
        <f t="shared" si="2"/>
        <v/>
      </c>
      <c r="N58" s="30" t="str">
        <f t="array" ref="N58">IFERROR(INDEX('114年1月15日'!$B$9:$M$113,SMALL(IF('114年1月15日'!$E$9:$E$113&gt;200,ROW($1:$104),"X"),ROW('114年1月15日'!C56)),1),"")</f>
        <v/>
      </c>
      <c r="O58" s="30" t="str">
        <f>IFERROR(VLOOKUP($N58,'114年1月15日'!$B$9:$N$113,9,FALSE),"")</f>
        <v/>
      </c>
      <c r="P58" s="30" t="str">
        <f>IFERROR(VLOOKUP($N58,'114年1月15日'!$B$9:$N$113,10,FALSE),"")</f>
        <v/>
      </c>
      <c r="Q58" s="30" t="str">
        <f>IFERROR(VLOOKUP($N58,'114年1月15日'!$B$9:$N$113,11,FALSE),"")</f>
        <v/>
      </c>
      <c r="R58" s="30" t="str">
        <f>IFERROR(VLOOKUP($N58,'114年1月15日'!$B$9:$N$113,12,FALSE),"")</f>
        <v/>
      </c>
      <c r="S58" s="30" t="str">
        <f t="shared" si="3"/>
        <v/>
      </c>
      <c r="T58" s="30" t="str">
        <f t="array" ref="T58">IFERROR(INDEX('115年1月15日'!$B$9:$N$113,SMALL(IF('115年1月15日'!$F$9:$F$113&gt;200,ROW($1:$104),"X"),ROW('115年1月15日'!C56)),1),"")</f>
        <v/>
      </c>
      <c r="U58" s="30" t="str">
        <f>IFERROR(VLOOKUP($T58,'114年1月15日'!$B$9:$N$113,9,FALSE),"")</f>
        <v/>
      </c>
      <c r="V58" s="30" t="str">
        <f>IFERROR(VLOOKUP($T58,'114年1月15日'!$B$9:$N$113,10,FALSE),"")</f>
        <v/>
      </c>
      <c r="W58" s="30" t="str">
        <f>IFERROR(VLOOKUP($T58,'114年1月15日'!$B$9:$N$113,11,FALSE),"")</f>
        <v/>
      </c>
      <c r="X58" s="30" t="str">
        <f>IFERROR(VLOOKUP($T58,'114年1月15日'!$B$9:$N$113,12,FALSE),"")</f>
        <v/>
      </c>
    </row>
    <row r="59" spans="1:24" x14ac:dyDescent="0.25">
      <c r="A59" t="str">
        <f t="shared" si="0"/>
        <v/>
      </c>
      <c r="B59" s="30" t="str">
        <f t="array" ref="B59">IFERROR(INDEX('115年1月15日'!$B$9:$N$113,SMALL(IF('115年1月15日'!$C$9:$C$113&gt;200,ROW($1:$104),"X"),ROW('115年1月15日'!C57)),1),"")</f>
        <v/>
      </c>
      <c r="C59" s="30" t="str">
        <f>IFERROR(VLOOKUP($B59,'114年1月15日'!$B$9:$N$113,9,FALSE),"")</f>
        <v/>
      </c>
      <c r="D59" s="30" t="str">
        <f>IFERROR(VLOOKUP($B59,'114年1月15日'!$B$9:$N$113,10,FALSE),"")</f>
        <v/>
      </c>
      <c r="E59" s="30" t="str">
        <f>IFERROR(VLOOKUP($B59,'114年1月15日'!$B$9:$N$113,11,FALSE),"")</f>
        <v/>
      </c>
      <c r="F59" s="30" t="str">
        <f>IFERROR(VLOOKUP($B59,'114年1月15日'!$B$9:$N$113,12,FALSE),"")</f>
        <v/>
      </c>
      <c r="G59" s="30" t="str">
        <f t="shared" si="1"/>
        <v/>
      </c>
      <c r="H59" s="30" t="str">
        <f t="array" ref="H59">IFERROR(INDEX('115年1月15日'!$B$9:$N$113,SMALL(IF('115年1月15日'!$D$9:$D$113&gt;200,ROW($1:$104),"X"),ROW('115年1月15日'!C57)),1),"")</f>
        <v/>
      </c>
      <c r="I59" s="30" t="str">
        <f>IFERROR(VLOOKUP($H59,'114年1月15日'!$B$9:$N$113,9,FALSE),"")</f>
        <v/>
      </c>
      <c r="J59" s="30" t="str">
        <f>IFERROR(VLOOKUP($H59,'114年1月15日'!$B$9:$N$113,10,FALSE),"")</f>
        <v/>
      </c>
      <c r="K59" s="30" t="str">
        <f>IFERROR(VLOOKUP($H59,'114年1月15日'!$B$9:$N$113,11,FALSE),"")</f>
        <v/>
      </c>
      <c r="L59" s="30" t="str">
        <f>IFERROR(VLOOKUP($H59,'114年1月15日'!$B$9:$N$113,12,FALSE),"")</f>
        <v/>
      </c>
      <c r="M59" s="30" t="str">
        <f t="shared" si="2"/>
        <v/>
      </c>
      <c r="N59" s="30" t="str">
        <f t="array" ref="N59">IFERROR(INDEX('114年1月15日'!$B$9:$M$113,SMALL(IF('114年1月15日'!$E$9:$E$113&gt;200,ROW($1:$104),"X"),ROW('114年1月15日'!C57)),1),"")</f>
        <v/>
      </c>
      <c r="O59" s="30" t="str">
        <f>IFERROR(VLOOKUP($N59,'114年1月15日'!$B$9:$N$113,9,FALSE),"")</f>
        <v/>
      </c>
      <c r="P59" s="30" t="str">
        <f>IFERROR(VLOOKUP($N59,'114年1月15日'!$B$9:$N$113,10,FALSE),"")</f>
        <v/>
      </c>
      <c r="Q59" s="30" t="str">
        <f>IFERROR(VLOOKUP($N59,'114年1月15日'!$B$9:$N$113,11,FALSE),"")</f>
        <v/>
      </c>
      <c r="R59" s="30" t="str">
        <f>IFERROR(VLOOKUP($N59,'114年1月15日'!$B$9:$N$113,12,FALSE),"")</f>
        <v/>
      </c>
      <c r="S59" s="30" t="str">
        <f t="shared" si="3"/>
        <v/>
      </c>
      <c r="T59" s="30" t="str">
        <f t="array" ref="T59">IFERROR(INDEX('115年1月15日'!$B$9:$N$113,SMALL(IF('115年1月15日'!$F$9:$F$113&gt;200,ROW($1:$104),"X"),ROW('115年1月15日'!C57)),1),"")</f>
        <v/>
      </c>
      <c r="U59" s="30" t="str">
        <f>IFERROR(VLOOKUP($T59,'114年1月15日'!$B$9:$N$113,9,FALSE),"")</f>
        <v/>
      </c>
      <c r="V59" s="30" t="str">
        <f>IFERROR(VLOOKUP($T59,'114年1月15日'!$B$9:$N$113,10,FALSE),"")</f>
        <v/>
      </c>
      <c r="W59" s="30" t="str">
        <f>IFERROR(VLOOKUP($T59,'114年1月15日'!$B$9:$N$113,11,FALSE),"")</f>
        <v/>
      </c>
      <c r="X59" s="30" t="str">
        <f>IFERROR(VLOOKUP($T59,'114年1月15日'!$B$9:$N$113,12,FALSE),"")</f>
        <v/>
      </c>
    </row>
    <row r="60" spans="1:24" x14ac:dyDescent="0.25">
      <c r="A60" t="str">
        <f t="shared" si="0"/>
        <v/>
      </c>
      <c r="B60" s="30" t="str">
        <f t="array" ref="B60">IFERROR(INDEX('115年1月15日'!$B$9:$N$113,SMALL(IF('115年1月15日'!$C$9:$C$113&gt;200,ROW($1:$104),"X"),ROW('115年1月15日'!C58)),1),"")</f>
        <v/>
      </c>
      <c r="C60" s="30" t="str">
        <f>IFERROR(VLOOKUP($B60,'114年1月15日'!$B$9:$N$113,9,FALSE),"")</f>
        <v/>
      </c>
      <c r="D60" s="30" t="str">
        <f>IFERROR(VLOOKUP($B60,'114年1月15日'!$B$9:$N$113,10,FALSE),"")</f>
        <v/>
      </c>
      <c r="E60" s="30" t="str">
        <f>IFERROR(VLOOKUP($B60,'114年1月15日'!$B$9:$N$113,11,FALSE),"")</f>
        <v/>
      </c>
      <c r="F60" s="30" t="str">
        <f>IFERROR(VLOOKUP($B60,'114年1月15日'!$B$9:$N$113,12,FALSE),"")</f>
        <v/>
      </c>
      <c r="G60" s="30" t="str">
        <f t="shared" si="1"/>
        <v/>
      </c>
      <c r="H60" s="30" t="str">
        <f t="array" ref="H60">IFERROR(INDEX('115年1月15日'!$B$9:$N$113,SMALL(IF('115年1月15日'!$D$9:$D$113&gt;200,ROW($1:$104),"X"),ROW('115年1月15日'!C58)),1),"")</f>
        <v/>
      </c>
      <c r="I60" s="30" t="str">
        <f>IFERROR(VLOOKUP($H60,'114年1月15日'!$B$9:$N$113,9,FALSE),"")</f>
        <v/>
      </c>
      <c r="J60" s="30" t="str">
        <f>IFERROR(VLOOKUP($H60,'114年1月15日'!$B$9:$N$113,10,FALSE),"")</f>
        <v/>
      </c>
      <c r="K60" s="30" t="str">
        <f>IFERROR(VLOOKUP($H60,'114年1月15日'!$B$9:$N$113,11,FALSE),"")</f>
        <v/>
      </c>
      <c r="L60" s="30" t="str">
        <f>IFERROR(VLOOKUP($H60,'114年1月15日'!$B$9:$N$113,12,FALSE),"")</f>
        <v/>
      </c>
      <c r="M60" s="30" t="str">
        <f t="shared" si="2"/>
        <v/>
      </c>
      <c r="N60" s="30" t="str">
        <f t="array" ref="N60">IFERROR(INDEX('114年1月15日'!$B$9:$M$113,SMALL(IF('114年1月15日'!$E$9:$E$113&gt;200,ROW($1:$104),"X"),ROW('114年1月15日'!C58)),1),"")</f>
        <v/>
      </c>
      <c r="O60" s="30" t="str">
        <f>IFERROR(VLOOKUP($N60,'114年1月15日'!$B$9:$N$113,9,FALSE),"")</f>
        <v/>
      </c>
      <c r="P60" s="30" t="str">
        <f>IFERROR(VLOOKUP($N60,'114年1月15日'!$B$9:$N$113,10,FALSE),"")</f>
        <v/>
      </c>
      <c r="Q60" s="30" t="str">
        <f>IFERROR(VLOOKUP($N60,'114年1月15日'!$B$9:$N$113,11,FALSE),"")</f>
        <v/>
      </c>
      <c r="R60" s="30" t="str">
        <f>IFERROR(VLOOKUP($N60,'114年1月15日'!$B$9:$N$113,12,FALSE),"")</f>
        <v/>
      </c>
      <c r="S60" s="30" t="str">
        <f t="shared" si="3"/>
        <v/>
      </c>
      <c r="T60" s="30" t="str">
        <f t="array" ref="T60">IFERROR(INDEX('115年1月15日'!$B$9:$N$113,SMALL(IF('115年1月15日'!$F$9:$F$113&gt;200,ROW($1:$104),"X"),ROW('115年1月15日'!C58)),1),"")</f>
        <v/>
      </c>
      <c r="U60" s="30" t="str">
        <f>IFERROR(VLOOKUP($T60,'114年1月15日'!$B$9:$N$113,9,FALSE),"")</f>
        <v/>
      </c>
      <c r="V60" s="30" t="str">
        <f>IFERROR(VLOOKUP($T60,'114年1月15日'!$B$9:$N$113,10,FALSE),"")</f>
        <v/>
      </c>
      <c r="W60" s="30" t="str">
        <f>IFERROR(VLOOKUP($T60,'114年1月15日'!$B$9:$N$113,11,FALSE),"")</f>
        <v/>
      </c>
      <c r="X60" s="30" t="str">
        <f>IFERROR(VLOOKUP($T60,'114年1月15日'!$B$9:$N$113,12,FALSE),"")</f>
        <v/>
      </c>
    </row>
    <row r="61" spans="1:24" x14ac:dyDescent="0.25">
      <c r="A61" t="str">
        <f t="shared" si="0"/>
        <v/>
      </c>
      <c r="B61" s="30" t="str">
        <f t="array" ref="B61">IFERROR(INDEX('115年1月15日'!$B$9:$N$113,SMALL(IF('115年1月15日'!$C$9:$C$113&gt;200,ROW($1:$104),"X"),ROW('115年1月15日'!C59)),1),"")</f>
        <v/>
      </c>
      <c r="C61" s="30" t="str">
        <f>IFERROR(VLOOKUP($B61,'114年1月15日'!$B$9:$N$113,9,FALSE),"")</f>
        <v/>
      </c>
      <c r="D61" s="30" t="str">
        <f>IFERROR(VLOOKUP($B61,'114年1月15日'!$B$9:$N$113,10,FALSE),"")</f>
        <v/>
      </c>
      <c r="E61" s="30" t="str">
        <f>IFERROR(VLOOKUP($B61,'114年1月15日'!$B$9:$N$113,11,FALSE),"")</f>
        <v/>
      </c>
      <c r="F61" s="30" t="str">
        <f>IFERROR(VLOOKUP($B61,'114年1月15日'!$B$9:$N$113,12,FALSE),"")</f>
        <v/>
      </c>
      <c r="G61" s="30" t="str">
        <f t="shared" si="1"/>
        <v/>
      </c>
      <c r="H61" s="30" t="str">
        <f t="array" ref="H61">IFERROR(INDEX('115年1月15日'!$B$9:$N$113,SMALL(IF('115年1月15日'!$D$9:$D$113&gt;200,ROW($1:$104),"X"),ROW('115年1月15日'!C59)),1),"")</f>
        <v/>
      </c>
      <c r="I61" s="30" t="str">
        <f>IFERROR(VLOOKUP($H61,'114年1月15日'!$B$9:$N$113,9,FALSE),"")</f>
        <v/>
      </c>
      <c r="J61" s="30" t="str">
        <f>IFERROR(VLOOKUP($H61,'114年1月15日'!$B$9:$N$113,10,FALSE),"")</f>
        <v/>
      </c>
      <c r="K61" s="30" t="str">
        <f>IFERROR(VLOOKUP($H61,'114年1月15日'!$B$9:$N$113,11,FALSE),"")</f>
        <v/>
      </c>
      <c r="L61" s="30" t="str">
        <f>IFERROR(VLOOKUP($H61,'114年1月15日'!$B$9:$N$113,12,FALSE),"")</f>
        <v/>
      </c>
      <c r="M61" s="30" t="str">
        <f t="shared" si="2"/>
        <v/>
      </c>
      <c r="N61" s="30" t="str">
        <f t="array" ref="N61">IFERROR(INDEX('114年1月15日'!$B$9:$M$113,SMALL(IF('114年1月15日'!$E$9:$E$113&gt;200,ROW($1:$104),"X"),ROW('114年1月15日'!C59)),1),"")</f>
        <v/>
      </c>
      <c r="O61" s="30" t="str">
        <f>IFERROR(VLOOKUP($N61,'114年1月15日'!$B$9:$N$113,9,FALSE),"")</f>
        <v/>
      </c>
      <c r="P61" s="30" t="str">
        <f>IFERROR(VLOOKUP($N61,'114年1月15日'!$B$9:$N$113,10,FALSE),"")</f>
        <v/>
      </c>
      <c r="Q61" s="30" t="str">
        <f>IFERROR(VLOOKUP($N61,'114年1月15日'!$B$9:$N$113,11,FALSE),"")</f>
        <v/>
      </c>
      <c r="R61" s="30" t="str">
        <f>IFERROR(VLOOKUP($N61,'114年1月15日'!$B$9:$N$113,12,FALSE),"")</f>
        <v/>
      </c>
      <c r="S61" s="30" t="str">
        <f t="shared" si="3"/>
        <v/>
      </c>
      <c r="T61" s="30" t="str">
        <f t="array" ref="T61">IFERROR(INDEX('115年1月15日'!$B$9:$N$113,SMALL(IF('115年1月15日'!$F$9:$F$113&gt;200,ROW($1:$104),"X"),ROW('115年1月15日'!C59)),1),"")</f>
        <v/>
      </c>
      <c r="U61" s="30" t="str">
        <f>IFERROR(VLOOKUP($T61,'114年1月15日'!$B$9:$N$113,9,FALSE),"")</f>
        <v/>
      </c>
      <c r="V61" s="30" t="str">
        <f>IFERROR(VLOOKUP($T61,'114年1月15日'!$B$9:$N$113,10,FALSE),"")</f>
        <v/>
      </c>
      <c r="W61" s="30" t="str">
        <f>IFERROR(VLOOKUP($T61,'114年1月15日'!$B$9:$N$113,11,FALSE),"")</f>
        <v/>
      </c>
      <c r="X61" s="30" t="str">
        <f>IFERROR(VLOOKUP($T61,'114年1月15日'!$B$9:$N$113,12,FALSE),"")</f>
        <v/>
      </c>
    </row>
    <row r="62" spans="1:24" x14ac:dyDescent="0.25">
      <c r="A62" t="str">
        <f t="shared" si="0"/>
        <v/>
      </c>
      <c r="B62" s="30" t="str">
        <f t="array" ref="B62">IFERROR(INDEX('115年1月15日'!$B$9:$N$113,SMALL(IF('115年1月15日'!$C$9:$C$113&gt;200,ROW($1:$104),"X"),ROW('115年1月15日'!C60)),1),"")</f>
        <v/>
      </c>
      <c r="C62" s="30" t="str">
        <f>IFERROR(VLOOKUP($B62,'114年1月15日'!$B$9:$N$113,9,FALSE),"")</f>
        <v/>
      </c>
      <c r="D62" s="30" t="str">
        <f>IFERROR(VLOOKUP($B62,'114年1月15日'!$B$9:$N$113,10,FALSE),"")</f>
        <v/>
      </c>
      <c r="E62" s="30" t="str">
        <f>IFERROR(VLOOKUP($B62,'114年1月15日'!$B$9:$N$113,11,FALSE),"")</f>
        <v/>
      </c>
      <c r="F62" s="30" t="str">
        <f>IFERROR(VLOOKUP($B62,'114年1月15日'!$B$9:$N$113,12,FALSE),"")</f>
        <v/>
      </c>
      <c r="G62" s="30" t="str">
        <f t="shared" si="1"/>
        <v/>
      </c>
      <c r="H62" s="30" t="str">
        <f t="array" ref="H62">IFERROR(INDEX('115年1月15日'!$B$9:$N$113,SMALL(IF('115年1月15日'!$D$9:$D$113&gt;200,ROW($1:$104),"X"),ROW('115年1月15日'!C60)),1),"")</f>
        <v/>
      </c>
      <c r="I62" s="30" t="str">
        <f>IFERROR(VLOOKUP($H62,'114年1月15日'!$B$9:$N$113,9,FALSE),"")</f>
        <v/>
      </c>
      <c r="J62" s="30" t="str">
        <f>IFERROR(VLOOKUP($H62,'114年1月15日'!$B$9:$N$113,10,FALSE),"")</f>
        <v/>
      </c>
      <c r="K62" s="30" t="str">
        <f>IFERROR(VLOOKUP($H62,'114年1月15日'!$B$9:$N$113,11,FALSE),"")</f>
        <v/>
      </c>
      <c r="L62" s="30" t="str">
        <f>IFERROR(VLOOKUP($H62,'114年1月15日'!$B$9:$N$113,12,FALSE),"")</f>
        <v/>
      </c>
      <c r="M62" s="30" t="str">
        <f t="shared" si="2"/>
        <v/>
      </c>
      <c r="N62" s="30" t="str">
        <f t="array" ref="N62">IFERROR(INDEX('114年1月15日'!$B$9:$M$113,SMALL(IF('114年1月15日'!$E$9:$E$113&gt;200,ROW($1:$104),"X"),ROW('114年1月15日'!C60)),1),"")</f>
        <v/>
      </c>
      <c r="O62" s="30" t="str">
        <f>IFERROR(VLOOKUP($N62,'114年1月15日'!$B$9:$N$113,9,FALSE),"")</f>
        <v/>
      </c>
      <c r="P62" s="30" t="str">
        <f>IFERROR(VLOOKUP($N62,'114年1月15日'!$B$9:$N$113,10,FALSE),"")</f>
        <v/>
      </c>
      <c r="Q62" s="30" t="str">
        <f>IFERROR(VLOOKUP($N62,'114年1月15日'!$B$9:$N$113,11,FALSE),"")</f>
        <v/>
      </c>
      <c r="R62" s="30" t="str">
        <f>IFERROR(VLOOKUP($N62,'114年1月15日'!$B$9:$N$113,12,FALSE),"")</f>
        <v/>
      </c>
      <c r="S62" s="30" t="str">
        <f t="shared" si="3"/>
        <v/>
      </c>
      <c r="T62" s="30" t="str">
        <f t="array" ref="T62">IFERROR(INDEX('115年1月15日'!$B$9:$N$113,SMALL(IF('115年1月15日'!$F$9:$F$113&gt;200,ROW($1:$104),"X"),ROW('115年1月15日'!C60)),1),"")</f>
        <v/>
      </c>
      <c r="U62" s="30" t="str">
        <f>IFERROR(VLOOKUP($T62,'114年1月15日'!$B$9:$N$113,9,FALSE),"")</f>
        <v/>
      </c>
      <c r="V62" s="30" t="str">
        <f>IFERROR(VLOOKUP($T62,'114年1月15日'!$B$9:$N$113,10,FALSE),"")</f>
        <v/>
      </c>
      <c r="W62" s="30" t="str">
        <f>IFERROR(VLOOKUP($T62,'114年1月15日'!$B$9:$N$113,11,FALSE),"")</f>
        <v/>
      </c>
      <c r="X62" s="30" t="str">
        <f>IFERROR(VLOOKUP($T62,'114年1月15日'!$B$9:$N$113,12,FALSE),"")</f>
        <v/>
      </c>
    </row>
    <row r="63" spans="1:24" x14ac:dyDescent="0.25">
      <c r="A63" t="str">
        <f t="shared" si="0"/>
        <v/>
      </c>
      <c r="B63" s="30" t="str">
        <f t="array" ref="B63">IFERROR(INDEX('115年1月15日'!$B$9:$N$113,SMALL(IF('115年1月15日'!$C$9:$C$113&gt;200,ROW($1:$104),"X"),ROW('115年1月15日'!C61)),1),"")</f>
        <v/>
      </c>
      <c r="C63" s="30" t="str">
        <f>IFERROR(VLOOKUP($B63,'114年1月15日'!$B$9:$N$113,9,FALSE),"")</f>
        <v/>
      </c>
      <c r="D63" s="30" t="str">
        <f>IFERROR(VLOOKUP($B63,'114年1月15日'!$B$9:$N$113,10,FALSE),"")</f>
        <v/>
      </c>
      <c r="E63" s="30" t="str">
        <f>IFERROR(VLOOKUP($B63,'114年1月15日'!$B$9:$N$113,11,FALSE),"")</f>
        <v/>
      </c>
      <c r="F63" s="30" t="str">
        <f>IFERROR(VLOOKUP($B63,'114年1月15日'!$B$9:$N$113,12,FALSE),"")</f>
        <v/>
      </c>
      <c r="G63" s="30" t="str">
        <f t="shared" si="1"/>
        <v/>
      </c>
      <c r="H63" s="30" t="str">
        <f t="array" ref="H63">IFERROR(INDEX('115年1月15日'!$B$9:$N$113,SMALL(IF('115年1月15日'!$D$9:$D$113&gt;200,ROW($1:$104),"X"),ROW('115年1月15日'!C61)),1),"")</f>
        <v/>
      </c>
      <c r="I63" s="30" t="str">
        <f>IFERROR(VLOOKUP($H63,'114年1月15日'!$B$9:$N$113,9,FALSE),"")</f>
        <v/>
      </c>
      <c r="J63" s="30" t="str">
        <f>IFERROR(VLOOKUP($H63,'114年1月15日'!$B$9:$N$113,10,FALSE),"")</f>
        <v/>
      </c>
      <c r="K63" s="30" t="str">
        <f>IFERROR(VLOOKUP($H63,'114年1月15日'!$B$9:$N$113,11,FALSE),"")</f>
        <v/>
      </c>
      <c r="L63" s="30" t="str">
        <f>IFERROR(VLOOKUP($H63,'114年1月15日'!$B$9:$N$113,12,FALSE),"")</f>
        <v/>
      </c>
      <c r="M63" s="30" t="str">
        <f t="shared" si="2"/>
        <v/>
      </c>
      <c r="N63" s="30" t="str">
        <f t="array" ref="N63">IFERROR(INDEX('114年1月15日'!$B$9:$M$113,SMALL(IF('114年1月15日'!$E$9:$E$113&gt;200,ROW($1:$104),"X"),ROW('114年1月15日'!C61)),1),"")</f>
        <v/>
      </c>
      <c r="O63" s="30" t="str">
        <f>IFERROR(VLOOKUP($N63,'114年1月15日'!$B$9:$N$113,9,FALSE),"")</f>
        <v/>
      </c>
      <c r="P63" s="30" t="str">
        <f>IFERROR(VLOOKUP($N63,'114年1月15日'!$B$9:$N$113,10,FALSE),"")</f>
        <v/>
      </c>
      <c r="Q63" s="30" t="str">
        <f>IFERROR(VLOOKUP($N63,'114年1月15日'!$B$9:$N$113,11,FALSE),"")</f>
        <v/>
      </c>
      <c r="R63" s="30" t="str">
        <f>IFERROR(VLOOKUP($N63,'114年1月15日'!$B$9:$N$113,12,FALSE),"")</f>
        <v/>
      </c>
      <c r="S63" s="30" t="str">
        <f t="shared" si="3"/>
        <v/>
      </c>
      <c r="T63" s="30" t="str">
        <f t="array" ref="T63">IFERROR(INDEX('115年1月15日'!$B$9:$N$113,SMALL(IF('115年1月15日'!$F$9:$F$113&gt;200,ROW($1:$104),"X"),ROW('115年1月15日'!C61)),1),"")</f>
        <v/>
      </c>
      <c r="U63" s="30" t="str">
        <f>IFERROR(VLOOKUP($T63,'114年1月15日'!$B$9:$N$113,9,FALSE),"")</f>
        <v/>
      </c>
      <c r="V63" s="30" t="str">
        <f>IFERROR(VLOOKUP($T63,'114年1月15日'!$B$9:$N$113,10,FALSE),"")</f>
        <v/>
      </c>
      <c r="W63" s="30" t="str">
        <f>IFERROR(VLOOKUP($T63,'114年1月15日'!$B$9:$N$113,11,FALSE),"")</f>
        <v/>
      </c>
      <c r="X63" s="30" t="str">
        <f>IFERROR(VLOOKUP($T63,'114年1月15日'!$B$9:$N$113,12,FALSE),"")</f>
        <v/>
      </c>
    </row>
    <row r="64" spans="1:24" x14ac:dyDescent="0.25">
      <c r="A64" t="str">
        <f t="shared" si="0"/>
        <v/>
      </c>
      <c r="B64" s="30" t="str">
        <f t="array" ref="B64">IFERROR(INDEX('115年1月15日'!$B$9:$N$113,SMALL(IF('115年1月15日'!$C$9:$C$113&gt;200,ROW($1:$104),"X"),ROW('115年1月15日'!C62)),1),"")</f>
        <v/>
      </c>
      <c r="C64" s="30" t="str">
        <f>IFERROR(VLOOKUP($B64,'114年1月15日'!$B$9:$N$113,9,FALSE),"")</f>
        <v/>
      </c>
      <c r="D64" s="30" t="str">
        <f>IFERROR(VLOOKUP($B64,'114年1月15日'!$B$9:$N$113,10,FALSE),"")</f>
        <v/>
      </c>
      <c r="E64" s="30" t="str">
        <f>IFERROR(VLOOKUP($B64,'114年1月15日'!$B$9:$N$113,11,FALSE),"")</f>
        <v/>
      </c>
      <c r="F64" s="30" t="str">
        <f>IFERROR(VLOOKUP($B64,'114年1月15日'!$B$9:$N$113,12,FALSE),"")</f>
        <v/>
      </c>
      <c r="G64" s="30" t="str">
        <f t="shared" si="1"/>
        <v/>
      </c>
      <c r="H64" s="30" t="str">
        <f t="array" ref="H64">IFERROR(INDEX('115年1月15日'!$B$9:$N$113,SMALL(IF('115年1月15日'!$D$9:$D$113&gt;200,ROW($1:$104),"X"),ROW('115年1月15日'!C62)),1),"")</f>
        <v/>
      </c>
      <c r="I64" s="30" t="str">
        <f>IFERROR(VLOOKUP($H64,'114年1月15日'!$B$9:$N$113,9,FALSE),"")</f>
        <v/>
      </c>
      <c r="J64" s="30" t="str">
        <f>IFERROR(VLOOKUP($H64,'114年1月15日'!$B$9:$N$113,10,FALSE),"")</f>
        <v/>
      </c>
      <c r="K64" s="30" t="str">
        <f>IFERROR(VLOOKUP($H64,'114年1月15日'!$B$9:$N$113,11,FALSE),"")</f>
        <v/>
      </c>
      <c r="L64" s="30" t="str">
        <f>IFERROR(VLOOKUP($H64,'114年1月15日'!$B$9:$N$113,12,FALSE),"")</f>
        <v/>
      </c>
      <c r="M64" s="30" t="str">
        <f t="shared" si="2"/>
        <v/>
      </c>
      <c r="N64" s="30" t="str">
        <f t="array" ref="N64">IFERROR(INDEX('114年1月15日'!$B$9:$M$113,SMALL(IF('114年1月15日'!$E$9:$E$113&gt;200,ROW($1:$104),"X"),ROW('114年1月15日'!C62)),1),"")</f>
        <v/>
      </c>
      <c r="O64" s="30" t="str">
        <f>IFERROR(VLOOKUP($N64,'114年1月15日'!$B$9:$N$113,9,FALSE),"")</f>
        <v/>
      </c>
      <c r="P64" s="30" t="str">
        <f>IFERROR(VLOOKUP($N64,'114年1月15日'!$B$9:$N$113,10,FALSE),"")</f>
        <v/>
      </c>
      <c r="Q64" s="30" t="str">
        <f>IFERROR(VLOOKUP($N64,'114年1月15日'!$B$9:$N$113,11,FALSE),"")</f>
        <v/>
      </c>
      <c r="R64" s="30" t="str">
        <f>IFERROR(VLOOKUP($N64,'114年1月15日'!$B$9:$N$113,12,FALSE),"")</f>
        <v/>
      </c>
      <c r="S64" s="30" t="str">
        <f t="shared" si="3"/>
        <v/>
      </c>
      <c r="T64" s="30" t="str">
        <f t="array" ref="T64">IFERROR(INDEX('115年1月15日'!$B$9:$N$113,SMALL(IF('115年1月15日'!$F$9:$F$113&gt;200,ROW($1:$104),"X"),ROW('115年1月15日'!C62)),1),"")</f>
        <v/>
      </c>
      <c r="U64" s="30" t="str">
        <f>IFERROR(VLOOKUP($T64,'114年1月15日'!$B$9:$N$113,9,FALSE),"")</f>
        <v/>
      </c>
      <c r="V64" s="30" t="str">
        <f>IFERROR(VLOOKUP($T64,'114年1月15日'!$B$9:$N$113,10,FALSE),"")</f>
        <v/>
      </c>
      <c r="W64" s="30" t="str">
        <f>IFERROR(VLOOKUP($T64,'114年1月15日'!$B$9:$N$113,11,FALSE),"")</f>
        <v/>
      </c>
      <c r="X64" s="30" t="str">
        <f>IFERROR(VLOOKUP($T64,'114年1月15日'!$B$9:$N$113,12,FALSE),"")</f>
        <v/>
      </c>
    </row>
    <row r="65" spans="1:24" x14ac:dyDescent="0.25">
      <c r="A65" t="str">
        <f t="shared" si="0"/>
        <v/>
      </c>
      <c r="B65" s="30" t="str">
        <f t="array" ref="B65">IFERROR(INDEX('115年1月15日'!$B$9:$N$113,SMALL(IF('115年1月15日'!$C$9:$C$113&gt;200,ROW($1:$104),"X"),ROW('115年1月15日'!C63)),1),"")</f>
        <v/>
      </c>
      <c r="C65" s="30" t="str">
        <f>IFERROR(VLOOKUP($B65,'114年1月15日'!$B$9:$N$113,9,FALSE),"")</f>
        <v/>
      </c>
      <c r="D65" s="30" t="str">
        <f>IFERROR(VLOOKUP($B65,'114年1月15日'!$B$9:$N$113,10,FALSE),"")</f>
        <v/>
      </c>
      <c r="E65" s="30" t="str">
        <f>IFERROR(VLOOKUP($B65,'114年1月15日'!$B$9:$N$113,11,FALSE),"")</f>
        <v/>
      </c>
      <c r="F65" s="30" t="str">
        <f>IFERROR(VLOOKUP($B65,'114年1月15日'!$B$9:$N$113,12,FALSE),"")</f>
        <v/>
      </c>
      <c r="G65" s="30" t="str">
        <f t="shared" si="1"/>
        <v/>
      </c>
      <c r="H65" s="30" t="str">
        <f t="array" ref="H65">IFERROR(INDEX('115年1月15日'!$B$9:$N$113,SMALL(IF('115年1月15日'!$D$9:$D$113&gt;200,ROW($1:$104),"X"),ROW('115年1月15日'!C63)),1),"")</f>
        <v/>
      </c>
      <c r="I65" s="30" t="str">
        <f>IFERROR(VLOOKUP($H65,'114年1月15日'!$B$9:$N$113,9,FALSE),"")</f>
        <v/>
      </c>
      <c r="J65" s="30" t="str">
        <f>IFERROR(VLOOKUP($H65,'114年1月15日'!$B$9:$N$113,10,FALSE),"")</f>
        <v/>
      </c>
      <c r="K65" s="30" t="str">
        <f>IFERROR(VLOOKUP($H65,'114年1月15日'!$B$9:$N$113,11,FALSE),"")</f>
        <v/>
      </c>
      <c r="L65" s="30" t="str">
        <f>IFERROR(VLOOKUP($H65,'114年1月15日'!$B$9:$N$113,12,FALSE),"")</f>
        <v/>
      </c>
      <c r="M65" s="30" t="str">
        <f t="shared" si="2"/>
        <v/>
      </c>
      <c r="N65" s="30" t="str">
        <f t="array" ref="N65">IFERROR(INDEX('114年1月15日'!$B$9:$M$113,SMALL(IF('114年1月15日'!$E$9:$E$113&gt;200,ROW($1:$104),"X"),ROW('114年1月15日'!C63)),1),"")</f>
        <v/>
      </c>
      <c r="O65" s="30" t="str">
        <f>IFERROR(VLOOKUP($N65,'114年1月15日'!$B$9:$N$113,9,FALSE),"")</f>
        <v/>
      </c>
      <c r="P65" s="30" t="str">
        <f>IFERROR(VLOOKUP($N65,'114年1月15日'!$B$9:$N$113,10,FALSE),"")</f>
        <v/>
      </c>
      <c r="Q65" s="30" t="str">
        <f>IFERROR(VLOOKUP($N65,'114年1月15日'!$B$9:$N$113,11,FALSE),"")</f>
        <v/>
      </c>
      <c r="R65" s="30" t="str">
        <f>IFERROR(VLOOKUP($N65,'114年1月15日'!$B$9:$N$113,12,FALSE),"")</f>
        <v/>
      </c>
      <c r="S65" s="30" t="str">
        <f t="shared" si="3"/>
        <v/>
      </c>
      <c r="T65" s="30" t="str">
        <f t="array" ref="T65">IFERROR(INDEX('115年1月15日'!$B$9:$N$113,SMALL(IF('115年1月15日'!$F$9:$F$113&gt;200,ROW($1:$104),"X"),ROW('115年1月15日'!C63)),1),"")</f>
        <v/>
      </c>
      <c r="U65" s="30" t="str">
        <f>IFERROR(VLOOKUP($T65,'114年1月15日'!$B$9:$N$113,9,FALSE),"")</f>
        <v/>
      </c>
      <c r="V65" s="30" t="str">
        <f>IFERROR(VLOOKUP($T65,'114年1月15日'!$B$9:$N$113,10,FALSE),"")</f>
        <v/>
      </c>
      <c r="W65" s="30" t="str">
        <f>IFERROR(VLOOKUP($T65,'114年1月15日'!$B$9:$N$113,11,FALSE),"")</f>
        <v/>
      </c>
      <c r="X65" s="30" t="str">
        <f>IFERROR(VLOOKUP($T65,'114年1月15日'!$B$9:$N$113,12,FALSE),"")</f>
        <v/>
      </c>
    </row>
    <row r="66" spans="1:24" x14ac:dyDescent="0.25">
      <c r="A66" t="str">
        <f t="shared" si="0"/>
        <v/>
      </c>
      <c r="B66" s="30" t="str">
        <f t="array" ref="B66">IFERROR(INDEX('115年1月15日'!$B$9:$N$113,SMALL(IF('115年1月15日'!$C$9:$C$113&gt;200,ROW($1:$104),"X"),ROW('115年1月15日'!C64)),1),"")</f>
        <v/>
      </c>
      <c r="C66" s="30" t="str">
        <f>IFERROR(VLOOKUP($B66,'114年1月15日'!$B$9:$N$113,9,FALSE),"")</f>
        <v/>
      </c>
      <c r="D66" s="30" t="str">
        <f>IFERROR(VLOOKUP($B66,'114年1月15日'!$B$9:$N$113,10,FALSE),"")</f>
        <v/>
      </c>
      <c r="E66" s="30" t="str">
        <f>IFERROR(VLOOKUP($B66,'114年1月15日'!$B$9:$N$113,11,FALSE),"")</f>
        <v/>
      </c>
      <c r="F66" s="30" t="str">
        <f>IFERROR(VLOOKUP($B66,'114年1月15日'!$B$9:$N$113,12,FALSE),"")</f>
        <v/>
      </c>
      <c r="G66" s="30" t="str">
        <f t="shared" si="1"/>
        <v/>
      </c>
      <c r="H66" s="30" t="str">
        <f t="array" ref="H66">IFERROR(INDEX('115年1月15日'!$B$9:$N$113,SMALL(IF('115年1月15日'!$D$9:$D$113&gt;200,ROW($1:$104),"X"),ROW('115年1月15日'!C64)),1),"")</f>
        <v/>
      </c>
      <c r="I66" s="30" t="str">
        <f>IFERROR(VLOOKUP($H66,'114年1月15日'!$B$9:$N$113,9,FALSE),"")</f>
        <v/>
      </c>
      <c r="J66" s="30" t="str">
        <f>IFERROR(VLOOKUP($H66,'114年1月15日'!$B$9:$N$113,10,FALSE),"")</f>
        <v/>
      </c>
      <c r="K66" s="30" t="str">
        <f>IFERROR(VLOOKUP($H66,'114年1月15日'!$B$9:$N$113,11,FALSE),"")</f>
        <v/>
      </c>
      <c r="L66" s="30" t="str">
        <f>IFERROR(VLOOKUP($H66,'114年1月15日'!$B$9:$N$113,12,FALSE),"")</f>
        <v/>
      </c>
      <c r="M66" s="30" t="str">
        <f t="shared" si="2"/>
        <v/>
      </c>
      <c r="N66" s="30" t="str">
        <f t="array" ref="N66">IFERROR(INDEX('114年1月15日'!$B$9:$M$113,SMALL(IF('114年1月15日'!$E$9:$E$113&gt;200,ROW($1:$104),"X"),ROW('114年1月15日'!C64)),1),"")</f>
        <v/>
      </c>
      <c r="O66" s="30" t="str">
        <f>IFERROR(VLOOKUP($N66,'114年1月15日'!$B$9:$N$113,9,FALSE),"")</f>
        <v/>
      </c>
      <c r="P66" s="30" t="str">
        <f>IFERROR(VLOOKUP($N66,'114年1月15日'!$B$9:$N$113,10,FALSE),"")</f>
        <v/>
      </c>
      <c r="Q66" s="30" t="str">
        <f>IFERROR(VLOOKUP($N66,'114年1月15日'!$B$9:$N$113,11,FALSE),"")</f>
        <v/>
      </c>
      <c r="R66" s="30" t="str">
        <f>IFERROR(VLOOKUP($N66,'114年1月15日'!$B$9:$N$113,12,FALSE),"")</f>
        <v/>
      </c>
      <c r="S66" s="30" t="str">
        <f t="shared" si="3"/>
        <v/>
      </c>
      <c r="T66" s="30" t="str">
        <f t="array" ref="T66">IFERROR(INDEX('115年1月15日'!$B$9:$N$113,SMALL(IF('115年1月15日'!$F$9:$F$113&gt;200,ROW($1:$104),"X"),ROW('115年1月15日'!C64)),1),"")</f>
        <v/>
      </c>
      <c r="U66" s="30" t="str">
        <f>IFERROR(VLOOKUP($T66,'114年1月15日'!$B$9:$N$113,9,FALSE),"")</f>
        <v/>
      </c>
      <c r="V66" s="30" t="str">
        <f>IFERROR(VLOOKUP($T66,'114年1月15日'!$B$9:$N$113,10,FALSE),"")</f>
        <v/>
      </c>
      <c r="W66" s="30" t="str">
        <f>IFERROR(VLOOKUP($T66,'114年1月15日'!$B$9:$N$113,11,FALSE),"")</f>
        <v/>
      </c>
      <c r="X66" s="30" t="str">
        <f>IFERROR(VLOOKUP($T66,'114年1月15日'!$B$9:$N$113,12,FALSE),"")</f>
        <v/>
      </c>
    </row>
    <row r="67" spans="1:24" x14ac:dyDescent="0.25">
      <c r="A67" t="str">
        <f t="shared" si="0"/>
        <v/>
      </c>
      <c r="B67" s="30" t="str">
        <f t="array" ref="B67">IFERROR(INDEX('115年1月15日'!$B$9:$N$113,SMALL(IF('115年1月15日'!$C$9:$C$113&gt;200,ROW($1:$104),"X"),ROW('115年1月15日'!C65)),1),"")</f>
        <v/>
      </c>
      <c r="C67" s="30" t="str">
        <f>IFERROR(VLOOKUP($B67,'114年1月15日'!$B$9:$N$113,9,FALSE),"")</f>
        <v/>
      </c>
      <c r="D67" s="30" t="str">
        <f>IFERROR(VLOOKUP($B67,'114年1月15日'!$B$9:$N$113,10,FALSE),"")</f>
        <v/>
      </c>
      <c r="E67" s="30" t="str">
        <f>IFERROR(VLOOKUP($B67,'114年1月15日'!$B$9:$N$113,11,FALSE),"")</f>
        <v/>
      </c>
      <c r="F67" s="30" t="str">
        <f>IFERROR(VLOOKUP($B67,'114年1月15日'!$B$9:$N$113,12,FALSE),"")</f>
        <v/>
      </c>
      <c r="G67" s="30" t="str">
        <f t="shared" si="1"/>
        <v/>
      </c>
      <c r="H67" s="30" t="str">
        <f t="array" ref="H67">IFERROR(INDEX('115年1月15日'!$B$9:$N$113,SMALL(IF('115年1月15日'!$D$9:$D$113&gt;200,ROW($1:$104),"X"),ROW('115年1月15日'!C65)),1),"")</f>
        <v/>
      </c>
      <c r="I67" s="30" t="str">
        <f>IFERROR(VLOOKUP($H67,'114年1月15日'!$B$9:$N$113,9,FALSE),"")</f>
        <v/>
      </c>
      <c r="J67" s="30" t="str">
        <f>IFERROR(VLOOKUP($H67,'114年1月15日'!$B$9:$N$113,10,FALSE),"")</f>
        <v/>
      </c>
      <c r="K67" s="30" t="str">
        <f>IFERROR(VLOOKUP($H67,'114年1月15日'!$B$9:$N$113,11,FALSE),"")</f>
        <v/>
      </c>
      <c r="L67" s="30" t="str">
        <f>IFERROR(VLOOKUP($H67,'114年1月15日'!$B$9:$N$113,12,FALSE),"")</f>
        <v/>
      </c>
      <c r="M67" s="30" t="str">
        <f t="shared" si="2"/>
        <v/>
      </c>
      <c r="N67" s="30" t="str">
        <f t="array" ref="N67">IFERROR(INDEX('114年1月15日'!$B$9:$M$113,SMALL(IF('114年1月15日'!$E$9:$E$113&gt;200,ROW($1:$104),"X"),ROW('114年1月15日'!C65)),1),"")</f>
        <v/>
      </c>
      <c r="O67" s="30" t="str">
        <f>IFERROR(VLOOKUP($N67,'114年1月15日'!$B$9:$N$113,9,FALSE),"")</f>
        <v/>
      </c>
      <c r="P67" s="30" t="str">
        <f>IFERROR(VLOOKUP($N67,'114年1月15日'!$B$9:$N$113,10,FALSE),"")</f>
        <v/>
      </c>
      <c r="Q67" s="30" t="str">
        <f>IFERROR(VLOOKUP($N67,'114年1月15日'!$B$9:$N$113,11,FALSE),"")</f>
        <v/>
      </c>
      <c r="R67" s="30" t="str">
        <f>IFERROR(VLOOKUP($N67,'114年1月15日'!$B$9:$N$113,12,FALSE),"")</f>
        <v/>
      </c>
      <c r="S67" s="30" t="str">
        <f t="shared" si="3"/>
        <v/>
      </c>
      <c r="T67" s="30" t="str">
        <f t="array" ref="T67">IFERROR(INDEX('115年1月15日'!$B$9:$N$113,SMALL(IF('115年1月15日'!$F$9:$F$113&gt;200,ROW($1:$104),"X"),ROW('115年1月15日'!C65)),1),"")</f>
        <v/>
      </c>
      <c r="U67" s="30" t="str">
        <f>IFERROR(VLOOKUP($T67,'114年1月15日'!$B$9:$N$113,9,FALSE),"")</f>
        <v/>
      </c>
      <c r="V67" s="30" t="str">
        <f>IFERROR(VLOOKUP($T67,'114年1月15日'!$B$9:$N$113,10,FALSE),"")</f>
        <v/>
      </c>
      <c r="W67" s="30" t="str">
        <f>IFERROR(VLOOKUP($T67,'114年1月15日'!$B$9:$N$113,11,FALSE),"")</f>
        <v/>
      </c>
      <c r="X67" s="30" t="str">
        <f>IFERROR(VLOOKUP($T67,'114年1月15日'!$B$9:$N$113,12,FALSE),"")</f>
        <v/>
      </c>
    </row>
    <row r="68" spans="1:24" x14ac:dyDescent="0.25">
      <c r="A68" t="str">
        <f t="shared" si="0"/>
        <v/>
      </c>
      <c r="B68" s="30" t="str">
        <f t="array" ref="B68">IFERROR(INDEX('115年1月15日'!$B$9:$N$113,SMALL(IF('115年1月15日'!$C$9:$C$113&gt;200,ROW($1:$104),"X"),ROW('115年1月15日'!C66)),1),"")</f>
        <v/>
      </c>
      <c r="C68" s="30" t="str">
        <f>IFERROR(VLOOKUP($B68,'114年1月15日'!$B$9:$N$113,9,FALSE),"")</f>
        <v/>
      </c>
      <c r="D68" s="30" t="str">
        <f>IFERROR(VLOOKUP($B68,'114年1月15日'!$B$9:$N$113,10,FALSE),"")</f>
        <v/>
      </c>
      <c r="E68" s="30" t="str">
        <f>IFERROR(VLOOKUP($B68,'114年1月15日'!$B$9:$N$113,11,FALSE),"")</f>
        <v/>
      </c>
      <c r="F68" s="30" t="str">
        <f>IFERROR(VLOOKUP($B68,'114年1月15日'!$B$9:$N$113,12,FALSE),"")</f>
        <v/>
      </c>
      <c r="G68" s="30" t="str">
        <f t="shared" si="1"/>
        <v/>
      </c>
      <c r="H68" s="30" t="str">
        <f t="array" ref="H68">IFERROR(INDEX('115年1月15日'!$B$9:$N$113,SMALL(IF('115年1月15日'!$D$9:$D$113&gt;200,ROW($1:$104),"X"),ROW('115年1月15日'!C66)),1),"")</f>
        <v/>
      </c>
      <c r="I68" s="30" t="str">
        <f>IFERROR(VLOOKUP($H68,'114年1月15日'!$B$9:$N$113,9,FALSE),"")</f>
        <v/>
      </c>
      <c r="J68" s="30" t="str">
        <f>IFERROR(VLOOKUP($H68,'114年1月15日'!$B$9:$N$113,10,FALSE),"")</f>
        <v/>
      </c>
      <c r="K68" s="30" t="str">
        <f>IFERROR(VLOOKUP($H68,'114年1月15日'!$B$9:$N$113,11,FALSE),"")</f>
        <v/>
      </c>
      <c r="L68" s="30" t="str">
        <f>IFERROR(VLOOKUP($H68,'114年1月15日'!$B$9:$N$113,12,FALSE),"")</f>
        <v/>
      </c>
      <c r="M68" s="30" t="str">
        <f t="shared" si="2"/>
        <v/>
      </c>
      <c r="N68" s="30" t="str">
        <f t="array" ref="N68">IFERROR(INDEX('114年1月15日'!$B$9:$M$113,SMALL(IF('114年1月15日'!$E$9:$E$113&gt;200,ROW($1:$104),"X"),ROW('114年1月15日'!C66)),1),"")</f>
        <v/>
      </c>
      <c r="O68" s="30" t="str">
        <f>IFERROR(VLOOKUP($N68,'114年1月15日'!$B$9:$N$113,9,FALSE),"")</f>
        <v/>
      </c>
      <c r="P68" s="30" t="str">
        <f>IFERROR(VLOOKUP($N68,'114年1月15日'!$B$9:$N$113,10,FALSE),"")</f>
        <v/>
      </c>
      <c r="Q68" s="30" t="str">
        <f>IFERROR(VLOOKUP($N68,'114年1月15日'!$B$9:$N$113,11,FALSE),"")</f>
        <v/>
      </c>
      <c r="R68" s="30" t="str">
        <f>IFERROR(VLOOKUP($N68,'114年1月15日'!$B$9:$N$113,12,FALSE),"")</f>
        <v/>
      </c>
      <c r="S68" s="30" t="str">
        <f t="shared" si="3"/>
        <v/>
      </c>
      <c r="T68" s="30" t="str">
        <f t="array" ref="T68">IFERROR(INDEX('115年1月15日'!$B$9:$N$113,SMALL(IF('115年1月15日'!$F$9:$F$113&gt;200,ROW($1:$104),"X"),ROW('115年1月15日'!C66)),1),"")</f>
        <v/>
      </c>
      <c r="U68" s="30" t="str">
        <f>IFERROR(VLOOKUP($T68,'114年1月15日'!$B$9:$N$113,9,FALSE),"")</f>
        <v/>
      </c>
      <c r="V68" s="30" t="str">
        <f>IFERROR(VLOOKUP($T68,'114年1月15日'!$B$9:$N$113,10,FALSE),"")</f>
        <v/>
      </c>
      <c r="W68" s="30" t="str">
        <f>IFERROR(VLOOKUP($T68,'114年1月15日'!$B$9:$N$113,11,FALSE),"")</f>
        <v/>
      </c>
      <c r="X68" s="30" t="str">
        <f>IFERROR(VLOOKUP($T68,'114年1月15日'!$B$9:$N$113,12,FALSE),"")</f>
        <v/>
      </c>
    </row>
    <row r="69" spans="1:24" x14ac:dyDescent="0.25">
      <c r="A69" t="str">
        <f t="shared" si="0"/>
        <v/>
      </c>
      <c r="B69" s="30" t="str">
        <f t="array" ref="B69">IFERROR(INDEX('115年1月15日'!$B$9:$N$113,SMALL(IF('115年1月15日'!$C$9:$C$113&gt;200,ROW($1:$104),"X"),ROW('115年1月15日'!C67)),1),"")</f>
        <v/>
      </c>
      <c r="C69" s="30" t="str">
        <f>IFERROR(VLOOKUP($B69,'114年1月15日'!$B$9:$N$113,9,FALSE),"")</f>
        <v/>
      </c>
      <c r="D69" s="30" t="str">
        <f>IFERROR(VLOOKUP($B69,'114年1月15日'!$B$9:$N$113,10,FALSE),"")</f>
        <v/>
      </c>
      <c r="E69" s="30" t="str">
        <f>IFERROR(VLOOKUP($B69,'114年1月15日'!$B$9:$N$113,11,FALSE),"")</f>
        <v/>
      </c>
      <c r="F69" s="30" t="str">
        <f>IFERROR(VLOOKUP($B69,'114年1月15日'!$B$9:$N$113,12,FALSE),"")</f>
        <v/>
      </c>
      <c r="G69" s="30" t="str">
        <f t="shared" si="1"/>
        <v/>
      </c>
      <c r="H69" s="30" t="str">
        <f t="array" ref="H69">IFERROR(INDEX('115年1月15日'!$B$9:$N$113,SMALL(IF('115年1月15日'!$D$9:$D$113&gt;200,ROW($1:$104),"X"),ROW('115年1月15日'!C67)),1),"")</f>
        <v/>
      </c>
      <c r="I69" s="30" t="str">
        <f>IFERROR(VLOOKUP($H69,'114年1月15日'!$B$9:$N$113,9,FALSE),"")</f>
        <v/>
      </c>
      <c r="J69" s="30" t="str">
        <f>IFERROR(VLOOKUP($H69,'114年1月15日'!$B$9:$N$113,10,FALSE),"")</f>
        <v/>
      </c>
      <c r="K69" s="30" t="str">
        <f>IFERROR(VLOOKUP($H69,'114年1月15日'!$B$9:$N$113,11,FALSE),"")</f>
        <v/>
      </c>
      <c r="L69" s="30" t="str">
        <f>IFERROR(VLOOKUP($H69,'114年1月15日'!$B$9:$N$113,12,FALSE),"")</f>
        <v/>
      </c>
      <c r="M69" s="30" t="str">
        <f t="shared" si="2"/>
        <v/>
      </c>
      <c r="N69" s="30" t="str">
        <f t="array" ref="N69">IFERROR(INDEX('114年1月15日'!$B$9:$M$113,SMALL(IF('114年1月15日'!$E$9:$E$113&gt;200,ROW($1:$104),"X"),ROW('114年1月15日'!C67)),1),"")</f>
        <v/>
      </c>
      <c r="O69" s="30" t="str">
        <f>IFERROR(VLOOKUP($N69,'114年1月15日'!$B$9:$N$113,9,FALSE),"")</f>
        <v/>
      </c>
      <c r="P69" s="30" t="str">
        <f>IFERROR(VLOOKUP($N69,'114年1月15日'!$B$9:$N$113,10,FALSE),"")</f>
        <v/>
      </c>
      <c r="Q69" s="30" t="str">
        <f>IFERROR(VLOOKUP($N69,'114年1月15日'!$B$9:$N$113,11,FALSE),"")</f>
        <v/>
      </c>
      <c r="R69" s="30" t="str">
        <f>IFERROR(VLOOKUP($N69,'114年1月15日'!$B$9:$N$113,12,FALSE),"")</f>
        <v/>
      </c>
      <c r="S69" s="30" t="str">
        <f t="shared" si="3"/>
        <v/>
      </c>
      <c r="T69" s="30" t="str">
        <f t="array" ref="T69">IFERROR(INDEX('115年1月15日'!$B$9:$N$113,SMALL(IF('115年1月15日'!$F$9:$F$113&gt;200,ROW($1:$104),"X"),ROW('115年1月15日'!C67)),1),"")</f>
        <v/>
      </c>
      <c r="U69" s="30" t="str">
        <f>IFERROR(VLOOKUP($T69,'114年1月15日'!$B$9:$N$113,9,FALSE),"")</f>
        <v/>
      </c>
      <c r="V69" s="30" t="str">
        <f>IFERROR(VLOOKUP($T69,'114年1月15日'!$B$9:$N$113,10,FALSE),"")</f>
        <v/>
      </c>
      <c r="W69" s="30" t="str">
        <f>IFERROR(VLOOKUP($T69,'114年1月15日'!$B$9:$N$113,11,FALSE),"")</f>
        <v/>
      </c>
      <c r="X69" s="30" t="str">
        <f>IFERROR(VLOOKUP($T69,'114年1月15日'!$B$9:$N$113,12,FALSE),"")</f>
        <v/>
      </c>
    </row>
    <row r="70" spans="1:24" x14ac:dyDescent="0.25">
      <c r="A70" t="str">
        <f t="shared" si="0"/>
        <v/>
      </c>
      <c r="B70" s="30" t="str">
        <f t="array" ref="B70">IFERROR(INDEX('115年1月15日'!$B$9:$N$113,SMALL(IF('115年1月15日'!$C$9:$C$113&gt;200,ROW($1:$104),"X"),ROW('115年1月15日'!C68)),1),"")</f>
        <v/>
      </c>
      <c r="C70" s="30" t="str">
        <f>IFERROR(VLOOKUP($B70,'114年1月15日'!$B$9:$N$113,9,FALSE),"")</f>
        <v/>
      </c>
      <c r="D70" s="30" t="str">
        <f>IFERROR(VLOOKUP($B70,'114年1月15日'!$B$9:$N$113,10,FALSE),"")</f>
        <v/>
      </c>
      <c r="E70" s="30" t="str">
        <f>IFERROR(VLOOKUP($B70,'114年1月15日'!$B$9:$N$113,11,FALSE),"")</f>
        <v/>
      </c>
      <c r="F70" s="30" t="str">
        <f>IFERROR(VLOOKUP($B70,'114年1月15日'!$B$9:$N$113,12,FALSE),"")</f>
        <v/>
      </c>
      <c r="G70" s="30" t="str">
        <f t="shared" si="1"/>
        <v/>
      </c>
      <c r="H70" s="30" t="str">
        <f t="array" ref="H70">IFERROR(INDEX('115年1月15日'!$B$9:$N$113,SMALL(IF('115年1月15日'!$D$9:$D$113&gt;200,ROW($1:$104),"X"),ROW('115年1月15日'!C68)),1),"")</f>
        <v/>
      </c>
      <c r="I70" s="30" t="str">
        <f>IFERROR(VLOOKUP($H70,'114年1月15日'!$B$9:$N$113,9,FALSE),"")</f>
        <v/>
      </c>
      <c r="J70" s="30" t="str">
        <f>IFERROR(VLOOKUP($H70,'114年1月15日'!$B$9:$N$113,10,FALSE),"")</f>
        <v/>
      </c>
      <c r="K70" s="30" t="str">
        <f>IFERROR(VLOOKUP($H70,'114年1月15日'!$B$9:$N$113,11,FALSE),"")</f>
        <v/>
      </c>
      <c r="L70" s="30" t="str">
        <f>IFERROR(VLOOKUP($H70,'114年1月15日'!$B$9:$N$113,12,FALSE),"")</f>
        <v/>
      </c>
      <c r="M70" s="30" t="str">
        <f t="shared" si="2"/>
        <v/>
      </c>
      <c r="N70" s="30" t="str">
        <f t="array" ref="N70">IFERROR(INDEX('114年1月15日'!$B$9:$M$113,SMALL(IF('114年1月15日'!$E$9:$E$113&gt;200,ROW($1:$104),"X"),ROW('114年1月15日'!C68)),1),"")</f>
        <v/>
      </c>
      <c r="O70" s="30" t="str">
        <f>IFERROR(VLOOKUP($N70,'114年1月15日'!$B$9:$N$113,9,FALSE),"")</f>
        <v/>
      </c>
      <c r="P70" s="30" t="str">
        <f>IFERROR(VLOOKUP($N70,'114年1月15日'!$B$9:$N$113,10,FALSE),"")</f>
        <v/>
      </c>
      <c r="Q70" s="30" t="str">
        <f>IFERROR(VLOOKUP($N70,'114年1月15日'!$B$9:$N$113,11,FALSE),"")</f>
        <v/>
      </c>
      <c r="R70" s="30" t="str">
        <f>IFERROR(VLOOKUP($N70,'114年1月15日'!$B$9:$N$113,12,FALSE),"")</f>
        <v/>
      </c>
      <c r="S70" s="30" t="str">
        <f t="shared" si="3"/>
        <v/>
      </c>
      <c r="T70" s="30" t="str">
        <f t="array" ref="T70">IFERROR(INDEX('115年1月15日'!$B$9:$N$113,SMALL(IF('115年1月15日'!$F$9:$F$113&gt;200,ROW($1:$104),"X"),ROW('115年1月15日'!C68)),1),"")</f>
        <v/>
      </c>
      <c r="U70" s="30" t="str">
        <f>IFERROR(VLOOKUP($T70,'114年1月15日'!$B$9:$N$113,9,FALSE),"")</f>
        <v/>
      </c>
      <c r="V70" s="30" t="str">
        <f>IFERROR(VLOOKUP($T70,'114年1月15日'!$B$9:$N$113,10,FALSE),"")</f>
        <v/>
      </c>
      <c r="W70" s="30" t="str">
        <f>IFERROR(VLOOKUP($T70,'114年1月15日'!$B$9:$N$113,11,FALSE),"")</f>
        <v/>
      </c>
      <c r="X70" s="30" t="str">
        <f>IFERROR(VLOOKUP($T70,'114年1月15日'!$B$9:$N$113,12,FALSE),"")</f>
        <v/>
      </c>
    </row>
    <row r="71" spans="1:24" x14ac:dyDescent="0.25">
      <c r="A71" t="str">
        <f t="shared" si="0"/>
        <v/>
      </c>
      <c r="B71" s="30" t="str">
        <f t="array" ref="B71">IFERROR(INDEX('115年1月15日'!$B$9:$N$113,SMALL(IF('115年1月15日'!$C$9:$C$113&gt;200,ROW($1:$104),"X"),ROW('115年1月15日'!C69)),1),"")</f>
        <v/>
      </c>
      <c r="C71" s="30" t="str">
        <f>IFERROR(VLOOKUP($B71,'114年1月15日'!$B$9:$N$113,9,FALSE),"")</f>
        <v/>
      </c>
      <c r="D71" s="30" t="str">
        <f>IFERROR(VLOOKUP($B71,'114年1月15日'!$B$9:$N$113,10,FALSE),"")</f>
        <v/>
      </c>
      <c r="E71" s="30" t="str">
        <f>IFERROR(VLOOKUP($B71,'114年1月15日'!$B$9:$N$113,11,FALSE),"")</f>
        <v/>
      </c>
      <c r="F71" s="30" t="str">
        <f>IFERROR(VLOOKUP($B71,'114年1月15日'!$B$9:$N$113,12,FALSE),"")</f>
        <v/>
      </c>
      <c r="G71" s="30" t="str">
        <f t="shared" si="1"/>
        <v/>
      </c>
      <c r="H71" s="30" t="str">
        <f t="array" ref="H71">IFERROR(INDEX('115年1月15日'!$B$9:$N$113,SMALL(IF('115年1月15日'!$D$9:$D$113&gt;200,ROW($1:$104),"X"),ROW('115年1月15日'!C69)),1),"")</f>
        <v/>
      </c>
      <c r="I71" s="30" t="str">
        <f>IFERROR(VLOOKUP($H71,'114年1月15日'!$B$9:$N$113,9,FALSE),"")</f>
        <v/>
      </c>
      <c r="J71" s="30" t="str">
        <f>IFERROR(VLOOKUP($H71,'114年1月15日'!$B$9:$N$113,10,FALSE),"")</f>
        <v/>
      </c>
      <c r="K71" s="30" t="str">
        <f>IFERROR(VLOOKUP($H71,'114年1月15日'!$B$9:$N$113,11,FALSE),"")</f>
        <v/>
      </c>
      <c r="L71" s="30" t="str">
        <f>IFERROR(VLOOKUP($H71,'114年1月15日'!$B$9:$N$113,12,FALSE),"")</f>
        <v/>
      </c>
      <c r="M71" s="30" t="str">
        <f t="shared" si="2"/>
        <v/>
      </c>
      <c r="N71" s="30" t="str">
        <f t="array" ref="N71">IFERROR(INDEX('114年1月15日'!$B$9:$M$113,SMALL(IF('114年1月15日'!$E$9:$E$113&gt;200,ROW($1:$104),"X"),ROW('114年1月15日'!C69)),1),"")</f>
        <v/>
      </c>
      <c r="O71" s="30" t="str">
        <f>IFERROR(VLOOKUP($N71,'114年1月15日'!$B$9:$N$113,9,FALSE),"")</f>
        <v/>
      </c>
      <c r="P71" s="30" t="str">
        <f>IFERROR(VLOOKUP($N71,'114年1月15日'!$B$9:$N$113,10,FALSE),"")</f>
        <v/>
      </c>
      <c r="Q71" s="30" t="str">
        <f>IFERROR(VLOOKUP($N71,'114年1月15日'!$B$9:$N$113,11,FALSE),"")</f>
        <v/>
      </c>
      <c r="R71" s="30" t="str">
        <f>IFERROR(VLOOKUP($N71,'114年1月15日'!$B$9:$N$113,12,FALSE),"")</f>
        <v/>
      </c>
      <c r="S71" s="30" t="str">
        <f t="shared" si="3"/>
        <v/>
      </c>
      <c r="T71" s="30" t="str">
        <f t="array" ref="T71">IFERROR(INDEX('115年1月15日'!$B$9:$N$113,SMALL(IF('115年1月15日'!$F$9:$F$113&gt;200,ROW($1:$104),"X"),ROW('115年1月15日'!C69)),1),"")</f>
        <v/>
      </c>
      <c r="U71" s="30" t="str">
        <f>IFERROR(VLOOKUP($T71,'114年1月15日'!$B$9:$N$113,9,FALSE),"")</f>
        <v/>
      </c>
      <c r="V71" s="30" t="str">
        <f>IFERROR(VLOOKUP($T71,'114年1月15日'!$B$9:$N$113,10,FALSE),"")</f>
        <v/>
      </c>
      <c r="W71" s="30" t="str">
        <f>IFERROR(VLOOKUP($T71,'114年1月15日'!$B$9:$N$113,11,FALSE),"")</f>
        <v/>
      </c>
      <c r="X71" s="30" t="str">
        <f>IFERROR(VLOOKUP($T71,'114年1月15日'!$B$9:$N$113,12,FALSE),"")</f>
        <v/>
      </c>
    </row>
    <row r="72" spans="1:24" x14ac:dyDescent="0.25">
      <c r="A72" t="str">
        <f t="shared" si="0"/>
        <v/>
      </c>
      <c r="B72" s="30" t="str">
        <f t="array" ref="B72">IFERROR(INDEX('115年1月15日'!$B$9:$N$113,SMALL(IF('115年1月15日'!$C$9:$C$113&gt;200,ROW($1:$104),"X"),ROW('115年1月15日'!C70)),1),"")</f>
        <v/>
      </c>
      <c r="C72" s="30" t="str">
        <f>IFERROR(VLOOKUP($B72,'114年1月15日'!$B$9:$N$113,9,FALSE),"")</f>
        <v/>
      </c>
      <c r="D72" s="30" t="str">
        <f>IFERROR(VLOOKUP($B72,'114年1月15日'!$B$9:$N$113,10,FALSE),"")</f>
        <v/>
      </c>
      <c r="E72" s="30" t="str">
        <f>IFERROR(VLOOKUP($B72,'114年1月15日'!$B$9:$N$113,11,FALSE),"")</f>
        <v/>
      </c>
      <c r="F72" s="30" t="str">
        <f>IFERROR(VLOOKUP($B72,'114年1月15日'!$B$9:$N$113,12,FALSE),"")</f>
        <v/>
      </c>
      <c r="G72" s="30" t="str">
        <f t="shared" si="1"/>
        <v/>
      </c>
      <c r="H72" s="30" t="str">
        <f t="array" ref="H72">IFERROR(INDEX('115年1月15日'!$B$9:$N$113,SMALL(IF('115年1月15日'!$D$9:$D$113&gt;200,ROW($1:$104),"X"),ROW('115年1月15日'!C70)),1),"")</f>
        <v/>
      </c>
      <c r="I72" s="30" t="str">
        <f>IFERROR(VLOOKUP($H72,'114年1月15日'!$B$9:$N$113,9,FALSE),"")</f>
        <v/>
      </c>
      <c r="J72" s="30" t="str">
        <f>IFERROR(VLOOKUP($H72,'114年1月15日'!$B$9:$N$113,10,FALSE),"")</f>
        <v/>
      </c>
      <c r="K72" s="30" t="str">
        <f>IFERROR(VLOOKUP($H72,'114年1月15日'!$B$9:$N$113,11,FALSE),"")</f>
        <v/>
      </c>
      <c r="L72" s="30" t="str">
        <f>IFERROR(VLOOKUP($H72,'114年1月15日'!$B$9:$N$113,12,FALSE),"")</f>
        <v/>
      </c>
      <c r="M72" s="30" t="str">
        <f t="shared" si="2"/>
        <v/>
      </c>
      <c r="N72" s="30" t="str">
        <f t="array" ref="N72">IFERROR(INDEX('114年1月15日'!$B$9:$M$113,SMALL(IF('114年1月15日'!$E$9:$E$113&gt;200,ROW($1:$104),"X"),ROW('114年1月15日'!C70)),1),"")</f>
        <v/>
      </c>
      <c r="O72" s="30" t="str">
        <f>IFERROR(VLOOKUP($N72,'114年1月15日'!$B$9:$N$113,9,FALSE),"")</f>
        <v/>
      </c>
      <c r="P72" s="30" t="str">
        <f>IFERROR(VLOOKUP($N72,'114年1月15日'!$B$9:$N$113,10,FALSE),"")</f>
        <v/>
      </c>
      <c r="Q72" s="30" t="str">
        <f>IFERROR(VLOOKUP($N72,'114年1月15日'!$B$9:$N$113,11,FALSE),"")</f>
        <v/>
      </c>
      <c r="R72" s="30" t="str">
        <f>IFERROR(VLOOKUP($N72,'114年1月15日'!$B$9:$N$113,12,FALSE),"")</f>
        <v/>
      </c>
      <c r="S72" s="30" t="str">
        <f t="shared" si="3"/>
        <v/>
      </c>
      <c r="T72" s="30" t="str">
        <f t="array" ref="T72">IFERROR(INDEX('115年1月15日'!$B$9:$N$113,SMALL(IF('115年1月15日'!$F$9:$F$113&gt;200,ROW($1:$104),"X"),ROW('115年1月15日'!C70)),1),"")</f>
        <v/>
      </c>
      <c r="U72" s="30" t="str">
        <f>IFERROR(VLOOKUP($T72,'114年1月15日'!$B$9:$N$113,9,FALSE),"")</f>
        <v/>
      </c>
      <c r="V72" s="30" t="str">
        <f>IFERROR(VLOOKUP($T72,'114年1月15日'!$B$9:$N$113,10,FALSE),"")</f>
        <v/>
      </c>
      <c r="W72" s="30" t="str">
        <f>IFERROR(VLOOKUP($T72,'114年1月15日'!$B$9:$N$113,11,FALSE),"")</f>
        <v/>
      </c>
      <c r="X72" s="30" t="str">
        <f>IFERROR(VLOOKUP($T72,'114年1月15日'!$B$9:$N$113,12,FALSE),"")</f>
        <v/>
      </c>
    </row>
    <row r="73" spans="1:24" x14ac:dyDescent="0.25">
      <c r="A73" t="str">
        <f t="shared" si="0"/>
        <v/>
      </c>
      <c r="B73" s="30" t="str">
        <f t="array" ref="B73">IFERROR(INDEX('115年1月15日'!$B$9:$N$113,SMALL(IF('115年1月15日'!$C$9:$C$113&gt;200,ROW($1:$104),"X"),ROW('115年1月15日'!C71)),1),"")</f>
        <v/>
      </c>
      <c r="C73" s="30" t="str">
        <f>IFERROR(VLOOKUP($B73,'114年1月15日'!$B$9:$N$113,9,FALSE),"")</f>
        <v/>
      </c>
      <c r="D73" s="30" t="str">
        <f>IFERROR(VLOOKUP($B73,'114年1月15日'!$B$9:$N$113,10,FALSE),"")</f>
        <v/>
      </c>
      <c r="E73" s="30" t="str">
        <f>IFERROR(VLOOKUP($B73,'114年1月15日'!$B$9:$N$113,11,FALSE),"")</f>
        <v/>
      </c>
      <c r="F73" s="30" t="str">
        <f>IFERROR(VLOOKUP($B73,'114年1月15日'!$B$9:$N$113,12,FALSE),"")</f>
        <v/>
      </c>
      <c r="G73" s="30" t="str">
        <f t="shared" si="1"/>
        <v/>
      </c>
      <c r="H73" s="30" t="str">
        <f t="array" ref="H73">IFERROR(INDEX('115年1月15日'!$B$9:$N$113,SMALL(IF('115年1月15日'!$D$9:$D$113&gt;200,ROW($1:$104),"X"),ROW('115年1月15日'!C71)),1),"")</f>
        <v/>
      </c>
      <c r="I73" s="30" t="str">
        <f>IFERROR(VLOOKUP($H73,'114年1月15日'!$B$9:$N$113,9,FALSE),"")</f>
        <v/>
      </c>
      <c r="J73" s="30" t="str">
        <f>IFERROR(VLOOKUP($H73,'114年1月15日'!$B$9:$N$113,10,FALSE),"")</f>
        <v/>
      </c>
      <c r="K73" s="30" t="str">
        <f>IFERROR(VLOOKUP($H73,'114年1月15日'!$B$9:$N$113,11,FALSE),"")</f>
        <v/>
      </c>
      <c r="L73" s="30" t="str">
        <f>IFERROR(VLOOKUP($H73,'114年1月15日'!$B$9:$N$113,12,FALSE),"")</f>
        <v/>
      </c>
      <c r="M73" s="30" t="str">
        <f t="shared" si="2"/>
        <v/>
      </c>
      <c r="N73" s="30" t="str">
        <f t="array" ref="N73">IFERROR(INDEX('114年1月15日'!$B$9:$M$113,SMALL(IF('114年1月15日'!$E$9:$E$113&gt;200,ROW($1:$104),"X"),ROW('114年1月15日'!C71)),1),"")</f>
        <v/>
      </c>
      <c r="O73" s="30" t="str">
        <f>IFERROR(VLOOKUP($N73,'114年1月15日'!$B$9:$N$113,9,FALSE),"")</f>
        <v/>
      </c>
      <c r="P73" s="30" t="str">
        <f>IFERROR(VLOOKUP($N73,'114年1月15日'!$B$9:$N$113,10,FALSE),"")</f>
        <v/>
      </c>
      <c r="Q73" s="30" t="str">
        <f>IFERROR(VLOOKUP($N73,'114年1月15日'!$B$9:$N$113,11,FALSE),"")</f>
        <v/>
      </c>
      <c r="R73" s="30" t="str">
        <f>IFERROR(VLOOKUP($N73,'114年1月15日'!$B$9:$N$113,12,FALSE),"")</f>
        <v/>
      </c>
      <c r="S73" s="30" t="str">
        <f t="shared" si="3"/>
        <v/>
      </c>
      <c r="T73" s="30" t="str">
        <f t="array" ref="T73">IFERROR(INDEX('115年1月15日'!$B$9:$N$113,SMALL(IF('115年1月15日'!$F$9:$F$113&gt;200,ROW($1:$104),"X"),ROW('115年1月15日'!C71)),1),"")</f>
        <v/>
      </c>
      <c r="U73" s="30" t="str">
        <f>IFERROR(VLOOKUP($T73,'114年1月15日'!$B$9:$N$113,9,FALSE),"")</f>
        <v/>
      </c>
      <c r="V73" s="30" t="str">
        <f>IFERROR(VLOOKUP($T73,'114年1月15日'!$B$9:$N$113,10,FALSE),"")</f>
        <v/>
      </c>
      <c r="W73" s="30" t="str">
        <f>IFERROR(VLOOKUP($T73,'114年1月15日'!$B$9:$N$113,11,FALSE),"")</f>
        <v/>
      </c>
      <c r="X73" s="30" t="str">
        <f>IFERROR(VLOOKUP($T73,'114年1月15日'!$B$9:$N$113,12,FALSE),"")</f>
        <v/>
      </c>
    </row>
    <row r="74" spans="1:24" x14ac:dyDescent="0.25">
      <c r="A74" t="str">
        <f t="shared" si="0"/>
        <v/>
      </c>
      <c r="B74" s="30" t="str">
        <f t="array" ref="B74">IFERROR(INDEX('115年1月15日'!$B$9:$N$113,SMALL(IF('115年1月15日'!$C$9:$C$113&gt;200,ROW($1:$104),"X"),ROW('115年1月15日'!C72)),1),"")</f>
        <v/>
      </c>
      <c r="C74" s="30" t="str">
        <f>IFERROR(VLOOKUP($B74,'114年1月15日'!$B$9:$N$113,9,FALSE),"")</f>
        <v/>
      </c>
      <c r="D74" s="30" t="str">
        <f>IFERROR(VLOOKUP($B74,'114年1月15日'!$B$9:$N$113,10,FALSE),"")</f>
        <v/>
      </c>
      <c r="E74" s="30" t="str">
        <f>IFERROR(VLOOKUP($B74,'114年1月15日'!$B$9:$N$113,11,FALSE),"")</f>
        <v/>
      </c>
      <c r="F74" s="30" t="str">
        <f>IFERROR(VLOOKUP($B74,'114年1月15日'!$B$9:$N$113,12,FALSE),"")</f>
        <v/>
      </c>
      <c r="G74" s="30" t="str">
        <f t="shared" si="1"/>
        <v/>
      </c>
      <c r="H74" s="30" t="str">
        <f t="array" ref="H74">IFERROR(INDEX('115年1月15日'!$B$9:$N$113,SMALL(IF('115年1月15日'!$D$9:$D$113&gt;200,ROW($1:$104),"X"),ROW('115年1月15日'!C72)),1),"")</f>
        <v/>
      </c>
      <c r="I74" s="30" t="str">
        <f>IFERROR(VLOOKUP($H74,'114年1月15日'!$B$9:$N$113,9,FALSE),"")</f>
        <v/>
      </c>
      <c r="J74" s="30" t="str">
        <f>IFERROR(VLOOKUP($H74,'114年1月15日'!$B$9:$N$113,10,FALSE),"")</f>
        <v/>
      </c>
      <c r="K74" s="30" t="str">
        <f>IFERROR(VLOOKUP($H74,'114年1月15日'!$B$9:$N$113,11,FALSE),"")</f>
        <v/>
      </c>
      <c r="L74" s="30" t="str">
        <f>IFERROR(VLOOKUP($H74,'114年1月15日'!$B$9:$N$113,12,FALSE),"")</f>
        <v/>
      </c>
      <c r="M74" s="30" t="str">
        <f t="shared" si="2"/>
        <v/>
      </c>
      <c r="N74" s="30" t="str">
        <f t="array" ref="N74">IFERROR(INDEX('114年1月15日'!$B$9:$M$113,SMALL(IF('114年1月15日'!$E$9:$E$113&gt;200,ROW($1:$104),"X"),ROW('114年1月15日'!C72)),1),"")</f>
        <v/>
      </c>
      <c r="O74" s="30" t="str">
        <f>IFERROR(VLOOKUP($N74,'114年1月15日'!$B$9:$N$113,9,FALSE),"")</f>
        <v/>
      </c>
      <c r="P74" s="30" t="str">
        <f>IFERROR(VLOOKUP($N74,'114年1月15日'!$B$9:$N$113,10,FALSE),"")</f>
        <v/>
      </c>
      <c r="Q74" s="30" t="str">
        <f>IFERROR(VLOOKUP($N74,'114年1月15日'!$B$9:$N$113,11,FALSE),"")</f>
        <v/>
      </c>
      <c r="R74" s="30" t="str">
        <f>IFERROR(VLOOKUP($N74,'114年1月15日'!$B$9:$N$113,12,FALSE),"")</f>
        <v/>
      </c>
      <c r="S74" s="30" t="str">
        <f t="shared" si="3"/>
        <v/>
      </c>
      <c r="T74" s="30" t="str">
        <f t="array" ref="T74">IFERROR(INDEX('115年1月15日'!$B$9:$N$113,SMALL(IF('115年1月15日'!$F$9:$F$113&gt;200,ROW($1:$104),"X"),ROW('115年1月15日'!C72)),1),"")</f>
        <v/>
      </c>
      <c r="U74" s="30" t="str">
        <f>IFERROR(VLOOKUP($T74,'114年1月15日'!$B$9:$N$113,9,FALSE),"")</f>
        <v/>
      </c>
      <c r="V74" s="30" t="str">
        <f>IFERROR(VLOOKUP($T74,'114年1月15日'!$B$9:$N$113,10,FALSE),"")</f>
        <v/>
      </c>
      <c r="W74" s="30" t="str">
        <f>IFERROR(VLOOKUP($T74,'114年1月15日'!$B$9:$N$113,11,FALSE),"")</f>
        <v/>
      </c>
      <c r="X74" s="30" t="str">
        <f>IFERROR(VLOOKUP($T74,'114年1月15日'!$B$9:$N$113,12,FALSE),"")</f>
        <v/>
      </c>
    </row>
    <row r="75" spans="1:24" x14ac:dyDescent="0.25">
      <c r="A75" t="str">
        <f t="shared" si="0"/>
        <v/>
      </c>
      <c r="B75" s="30" t="str">
        <f t="array" ref="B75">IFERROR(INDEX('115年1月15日'!$B$9:$N$113,SMALL(IF('115年1月15日'!$C$9:$C$113&gt;200,ROW($1:$104),"X"),ROW('115年1月15日'!C73)),1),"")</f>
        <v/>
      </c>
      <c r="C75" s="30" t="str">
        <f>IFERROR(VLOOKUP($B75,'114年1月15日'!$B$9:$N$113,9,FALSE),"")</f>
        <v/>
      </c>
      <c r="D75" s="30" t="str">
        <f>IFERROR(VLOOKUP($B75,'114年1月15日'!$B$9:$N$113,10,FALSE),"")</f>
        <v/>
      </c>
      <c r="E75" s="30" t="str">
        <f>IFERROR(VLOOKUP($B75,'114年1月15日'!$B$9:$N$113,11,FALSE),"")</f>
        <v/>
      </c>
      <c r="F75" s="30" t="str">
        <f>IFERROR(VLOOKUP($B75,'114年1月15日'!$B$9:$N$113,12,FALSE),"")</f>
        <v/>
      </c>
      <c r="G75" s="30" t="str">
        <f t="shared" si="1"/>
        <v/>
      </c>
      <c r="H75" s="30" t="str">
        <f t="array" ref="H75">IFERROR(INDEX('115年1月15日'!$B$9:$N$113,SMALL(IF('115年1月15日'!$D$9:$D$113&gt;200,ROW($1:$104),"X"),ROW('115年1月15日'!C73)),1),"")</f>
        <v/>
      </c>
      <c r="I75" s="30" t="str">
        <f>IFERROR(VLOOKUP($H75,'114年1月15日'!$B$9:$N$113,9,FALSE),"")</f>
        <v/>
      </c>
      <c r="J75" s="30" t="str">
        <f>IFERROR(VLOOKUP($H75,'114年1月15日'!$B$9:$N$113,10,FALSE),"")</f>
        <v/>
      </c>
      <c r="K75" s="30" t="str">
        <f>IFERROR(VLOOKUP($H75,'114年1月15日'!$B$9:$N$113,11,FALSE),"")</f>
        <v/>
      </c>
      <c r="L75" s="30" t="str">
        <f>IFERROR(VLOOKUP($H75,'114年1月15日'!$B$9:$N$113,12,FALSE),"")</f>
        <v/>
      </c>
      <c r="M75" s="30" t="str">
        <f t="shared" si="2"/>
        <v/>
      </c>
      <c r="N75" s="30" t="str">
        <f t="array" ref="N75">IFERROR(INDEX('114年1月15日'!$B$9:$M$113,SMALL(IF('114年1月15日'!$E$9:$E$113&gt;200,ROW($1:$104),"X"),ROW('114年1月15日'!C73)),1),"")</f>
        <v/>
      </c>
      <c r="O75" s="30" t="str">
        <f>IFERROR(VLOOKUP($N75,'114年1月15日'!$B$9:$N$113,9,FALSE),"")</f>
        <v/>
      </c>
      <c r="P75" s="30" t="str">
        <f>IFERROR(VLOOKUP($N75,'114年1月15日'!$B$9:$N$113,10,FALSE),"")</f>
        <v/>
      </c>
      <c r="Q75" s="30" t="str">
        <f>IFERROR(VLOOKUP($N75,'114年1月15日'!$B$9:$N$113,11,FALSE),"")</f>
        <v/>
      </c>
      <c r="R75" s="30" t="str">
        <f>IFERROR(VLOOKUP($N75,'114年1月15日'!$B$9:$N$113,12,FALSE),"")</f>
        <v/>
      </c>
      <c r="S75" s="30" t="str">
        <f t="shared" si="3"/>
        <v/>
      </c>
      <c r="T75" s="30" t="str">
        <f t="array" ref="T75">IFERROR(INDEX('115年1月15日'!$B$9:$N$113,SMALL(IF('115年1月15日'!$F$9:$F$113&gt;200,ROW($1:$104),"X"),ROW('115年1月15日'!C73)),1),"")</f>
        <v/>
      </c>
      <c r="U75" s="30" t="str">
        <f>IFERROR(VLOOKUP($T75,'114年1月15日'!$B$9:$N$113,9,FALSE),"")</f>
        <v/>
      </c>
      <c r="V75" s="30" t="str">
        <f>IFERROR(VLOOKUP($T75,'114年1月15日'!$B$9:$N$113,10,FALSE),"")</f>
        <v/>
      </c>
      <c r="W75" s="30" t="str">
        <f>IFERROR(VLOOKUP($T75,'114年1月15日'!$B$9:$N$113,11,FALSE),"")</f>
        <v/>
      </c>
      <c r="X75" s="30" t="str">
        <f>IFERROR(VLOOKUP($T75,'114年1月15日'!$B$9:$N$113,12,FALSE),"")</f>
        <v/>
      </c>
    </row>
    <row r="76" spans="1:24" x14ac:dyDescent="0.25">
      <c r="A76" t="str">
        <f t="shared" si="0"/>
        <v/>
      </c>
      <c r="B76" s="30" t="str">
        <f t="array" ref="B76">IFERROR(INDEX('115年1月15日'!$B$9:$N$113,SMALL(IF('115年1月15日'!$C$9:$C$113&gt;200,ROW($1:$104),"X"),ROW('115年1月15日'!C74)),1),"")</f>
        <v/>
      </c>
      <c r="C76" s="30" t="str">
        <f>IFERROR(VLOOKUP($B76,'114年1月15日'!$B$9:$N$113,9,FALSE),"")</f>
        <v/>
      </c>
      <c r="D76" s="30" t="str">
        <f>IFERROR(VLOOKUP($B76,'114年1月15日'!$B$9:$N$113,10,FALSE),"")</f>
        <v/>
      </c>
      <c r="E76" s="30" t="str">
        <f>IFERROR(VLOOKUP($B76,'114年1月15日'!$B$9:$N$113,11,FALSE),"")</f>
        <v/>
      </c>
      <c r="F76" s="30" t="str">
        <f>IFERROR(VLOOKUP($B76,'114年1月15日'!$B$9:$N$113,12,FALSE),"")</f>
        <v/>
      </c>
      <c r="G76" s="30" t="str">
        <f t="shared" si="1"/>
        <v/>
      </c>
      <c r="H76" s="30" t="str">
        <f t="array" ref="H76">IFERROR(INDEX('115年1月15日'!$B$9:$N$113,SMALL(IF('115年1月15日'!$D$9:$D$113&gt;200,ROW($1:$104),"X"),ROW('115年1月15日'!C74)),1),"")</f>
        <v/>
      </c>
      <c r="I76" s="30" t="str">
        <f>IFERROR(VLOOKUP($H76,'114年1月15日'!$B$9:$N$113,9,FALSE),"")</f>
        <v/>
      </c>
      <c r="J76" s="30" t="str">
        <f>IFERROR(VLOOKUP($H76,'114年1月15日'!$B$9:$N$113,10,FALSE),"")</f>
        <v/>
      </c>
      <c r="K76" s="30" t="str">
        <f>IFERROR(VLOOKUP($H76,'114年1月15日'!$B$9:$N$113,11,FALSE),"")</f>
        <v/>
      </c>
      <c r="L76" s="30" t="str">
        <f>IFERROR(VLOOKUP($H76,'114年1月15日'!$B$9:$N$113,12,FALSE),"")</f>
        <v/>
      </c>
      <c r="M76" s="30" t="str">
        <f t="shared" si="2"/>
        <v/>
      </c>
      <c r="N76" s="30" t="str">
        <f t="array" ref="N76">IFERROR(INDEX('114年1月15日'!$B$9:$M$113,SMALL(IF('114年1月15日'!$E$9:$E$113&gt;200,ROW($1:$104),"X"),ROW('114年1月15日'!C74)),1),"")</f>
        <v/>
      </c>
      <c r="O76" s="30" t="str">
        <f>IFERROR(VLOOKUP($N76,'114年1月15日'!$B$9:$N$113,9,FALSE),"")</f>
        <v/>
      </c>
      <c r="P76" s="30" t="str">
        <f>IFERROR(VLOOKUP($N76,'114年1月15日'!$B$9:$N$113,10,FALSE),"")</f>
        <v/>
      </c>
      <c r="Q76" s="30" t="str">
        <f>IFERROR(VLOOKUP($N76,'114年1月15日'!$B$9:$N$113,11,FALSE),"")</f>
        <v/>
      </c>
      <c r="R76" s="30" t="str">
        <f>IFERROR(VLOOKUP($N76,'114年1月15日'!$B$9:$N$113,12,FALSE),"")</f>
        <v/>
      </c>
      <c r="S76" s="30" t="str">
        <f t="shared" si="3"/>
        <v/>
      </c>
      <c r="T76" s="30" t="str">
        <f t="array" ref="T76">IFERROR(INDEX('115年1月15日'!$B$9:$N$113,SMALL(IF('115年1月15日'!$F$9:$F$113&gt;200,ROW($1:$104),"X"),ROW('115年1月15日'!C74)),1),"")</f>
        <v/>
      </c>
      <c r="U76" s="30" t="str">
        <f>IFERROR(VLOOKUP($T76,'114年1月15日'!$B$9:$N$113,9,FALSE),"")</f>
        <v/>
      </c>
      <c r="V76" s="30" t="str">
        <f>IFERROR(VLOOKUP($T76,'114年1月15日'!$B$9:$N$113,10,FALSE),"")</f>
        <v/>
      </c>
      <c r="W76" s="30" t="str">
        <f>IFERROR(VLOOKUP($T76,'114年1月15日'!$B$9:$N$113,11,FALSE),"")</f>
        <v/>
      </c>
      <c r="X76" s="30" t="str">
        <f>IFERROR(VLOOKUP($T76,'114年1月15日'!$B$9:$N$113,12,FALSE),"")</f>
        <v/>
      </c>
    </row>
    <row r="77" spans="1:24" x14ac:dyDescent="0.25">
      <c r="A77" t="str">
        <f t="shared" si="0"/>
        <v/>
      </c>
      <c r="B77" s="30" t="str">
        <f t="array" ref="B77">IFERROR(INDEX('115年1月15日'!$B$9:$N$113,SMALL(IF('115年1月15日'!$C$9:$C$113&gt;200,ROW($1:$104),"X"),ROW('115年1月15日'!C75)),1),"")</f>
        <v/>
      </c>
      <c r="C77" s="30" t="str">
        <f>IFERROR(VLOOKUP($B77,'114年1月15日'!$B$9:$N$113,9,FALSE),"")</f>
        <v/>
      </c>
      <c r="D77" s="30" t="str">
        <f>IFERROR(VLOOKUP($B77,'114年1月15日'!$B$9:$N$113,10,FALSE),"")</f>
        <v/>
      </c>
      <c r="E77" s="30" t="str">
        <f>IFERROR(VLOOKUP($B77,'114年1月15日'!$B$9:$N$113,11,FALSE),"")</f>
        <v/>
      </c>
      <c r="F77" s="30" t="str">
        <f>IFERROR(VLOOKUP($B77,'114年1月15日'!$B$9:$N$113,12,FALSE),"")</f>
        <v/>
      </c>
      <c r="G77" s="30" t="str">
        <f t="shared" si="1"/>
        <v/>
      </c>
      <c r="H77" s="30" t="str">
        <f t="array" ref="H77">IFERROR(INDEX('115年1月15日'!$B$9:$N$113,SMALL(IF('115年1月15日'!$D$9:$D$113&gt;200,ROW($1:$104),"X"),ROW('115年1月15日'!C75)),1),"")</f>
        <v/>
      </c>
      <c r="I77" s="30" t="str">
        <f>IFERROR(VLOOKUP($H77,'114年1月15日'!$B$9:$N$113,9,FALSE),"")</f>
        <v/>
      </c>
      <c r="J77" s="30" t="str">
        <f>IFERROR(VLOOKUP($H77,'114年1月15日'!$B$9:$N$113,10,FALSE),"")</f>
        <v/>
      </c>
      <c r="K77" s="30" t="str">
        <f>IFERROR(VLOOKUP($H77,'114年1月15日'!$B$9:$N$113,11,FALSE),"")</f>
        <v/>
      </c>
      <c r="L77" s="30" t="str">
        <f>IFERROR(VLOOKUP($H77,'114年1月15日'!$B$9:$N$113,12,FALSE),"")</f>
        <v/>
      </c>
      <c r="M77" s="30" t="str">
        <f t="shared" si="2"/>
        <v/>
      </c>
      <c r="N77" s="30" t="str">
        <f t="array" ref="N77">IFERROR(INDEX('114年1月15日'!$B$9:$M$113,SMALL(IF('114年1月15日'!$E$9:$E$113&gt;200,ROW($1:$104),"X"),ROW('114年1月15日'!C75)),1),"")</f>
        <v/>
      </c>
      <c r="O77" s="30" t="str">
        <f>IFERROR(VLOOKUP($N77,'114年1月15日'!$B$9:$N$113,9,FALSE),"")</f>
        <v/>
      </c>
      <c r="P77" s="30" t="str">
        <f>IFERROR(VLOOKUP($N77,'114年1月15日'!$B$9:$N$113,10,FALSE),"")</f>
        <v/>
      </c>
      <c r="Q77" s="30" t="str">
        <f>IFERROR(VLOOKUP($N77,'114年1月15日'!$B$9:$N$113,11,FALSE),"")</f>
        <v/>
      </c>
      <c r="R77" s="30" t="str">
        <f>IFERROR(VLOOKUP($N77,'114年1月15日'!$B$9:$N$113,12,FALSE),"")</f>
        <v/>
      </c>
      <c r="S77" s="30" t="str">
        <f t="shared" si="3"/>
        <v/>
      </c>
      <c r="T77" s="30" t="str">
        <f t="array" ref="T77">IFERROR(INDEX('115年1月15日'!$B$9:$N$113,SMALL(IF('115年1月15日'!$F$9:$F$113&gt;200,ROW($1:$104),"X"),ROW('115年1月15日'!C75)),1),"")</f>
        <v/>
      </c>
      <c r="U77" s="30" t="str">
        <f>IFERROR(VLOOKUP($T77,'114年1月15日'!$B$9:$N$113,9,FALSE),"")</f>
        <v/>
      </c>
      <c r="V77" s="30" t="str">
        <f>IFERROR(VLOOKUP($T77,'114年1月15日'!$B$9:$N$113,10,FALSE),"")</f>
        <v/>
      </c>
      <c r="W77" s="30" t="str">
        <f>IFERROR(VLOOKUP($T77,'114年1月15日'!$B$9:$N$113,11,FALSE),"")</f>
        <v/>
      </c>
      <c r="X77" s="30" t="str">
        <f>IFERROR(VLOOKUP($T77,'114年1月15日'!$B$9:$N$113,12,FALSE),"")</f>
        <v/>
      </c>
    </row>
    <row r="78" spans="1:24" x14ac:dyDescent="0.25">
      <c r="A78" t="str">
        <f t="shared" si="0"/>
        <v/>
      </c>
      <c r="B78" s="30" t="str">
        <f t="array" ref="B78">IFERROR(INDEX('115年1月15日'!$B$9:$N$113,SMALL(IF('115年1月15日'!$C$9:$C$113&gt;200,ROW($1:$104),"X"),ROW('115年1月15日'!C76)),1),"")</f>
        <v/>
      </c>
      <c r="C78" s="30" t="str">
        <f>IFERROR(VLOOKUP($B78,'114年1月15日'!$B$9:$N$113,9,FALSE),"")</f>
        <v/>
      </c>
      <c r="D78" s="30" t="str">
        <f>IFERROR(VLOOKUP($B78,'114年1月15日'!$B$9:$N$113,10,FALSE),"")</f>
        <v/>
      </c>
      <c r="E78" s="30" t="str">
        <f>IFERROR(VLOOKUP($B78,'114年1月15日'!$B$9:$N$113,11,FALSE),"")</f>
        <v/>
      </c>
      <c r="F78" s="30" t="str">
        <f>IFERROR(VLOOKUP($B78,'114年1月15日'!$B$9:$N$113,12,FALSE),"")</f>
        <v/>
      </c>
      <c r="G78" s="30" t="str">
        <f t="shared" si="1"/>
        <v/>
      </c>
      <c r="H78" s="30" t="str">
        <f t="array" ref="H78">IFERROR(INDEX('115年1月15日'!$B$9:$N$113,SMALL(IF('115年1月15日'!$D$9:$D$113&gt;200,ROW($1:$104),"X"),ROW('115年1月15日'!C76)),1),"")</f>
        <v/>
      </c>
      <c r="I78" s="30" t="str">
        <f>IFERROR(VLOOKUP($H78,'114年1月15日'!$B$9:$N$113,9,FALSE),"")</f>
        <v/>
      </c>
      <c r="J78" s="30" t="str">
        <f>IFERROR(VLOOKUP($H78,'114年1月15日'!$B$9:$N$113,10,FALSE),"")</f>
        <v/>
      </c>
      <c r="K78" s="30" t="str">
        <f>IFERROR(VLOOKUP($H78,'114年1月15日'!$B$9:$N$113,11,FALSE),"")</f>
        <v/>
      </c>
      <c r="L78" s="30" t="str">
        <f>IFERROR(VLOOKUP($H78,'114年1月15日'!$B$9:$N$113,12,FALSE),"")</f>
        <v/>
      </c>
      <c r="M78" s="30" t="str">
        <f t="shared" si="2"/>
        <v/>
      </c>
      <c r="N78" s="30" t="str">
        <f t="array" ref="N78">IFERROR(INDEX('114年1月15日'!$B$9:$M$113,SMALL(IF('114年1月15日'!$E$9:$E$113&gt;200,ROW($1:$104),"X"),ROW('114年1月15日'!C76)),1),"")</f>
        <v/>
      </c>
      <c r="O78" s="30" t="str">
        <f>IFERROR(VLOOKUP($N78,'114年1月15日'!$B$9:$N$113,9,FALSE),"")</f>
        <v/>
      </c>
      <c r="P78" s="30" t="str">
        <f>IFERROR(VLOOKUP($N78,'114年1月15日'!$B$9:$N$113,10,FALSE),"")</f>
        <v/>
      </c>
      <c r="Q78" s="30" t="str">
        <f>IFERROR(VLOOKUP($N78,'114年1月15日'!$B$9:$N$113,11,FALSE),"")</f>
        <v/>
      </c>
      <c r="R78" s="30" t="str">
        <f>IFERROR(VLOOKUP($N78,'114年1月15日'!$B$9:$N$113,12,FALSE),"")</f>
        <v/>
      </c>
      <c r="S78" s="30" t="str">
        <f t="shared" si="3"/>
        <v/>
      </c>
      <c r="T78" s="30" t="str">
        <f t="array" ref="T78">IFERROR(INDEX('115年1月15日'!$B$9:$N$113,SMALL(IF('115年1月15日'!$F$9:$F$113&gt;200,ROW($1:$104),"X"),ROW('115年1月15日'!C76)),1),"")</f>
        <v/>
      </c>
      <c r="U78" s="30" t="str">
        <f>IFERROR(VLOOKUP($T78,'114年1月15日'!$B$9:$N$113,9,FALSE),"")</f>
        <v/>
      </c>
      <c r="V78" s="30" t="str">
        <f>IFERROR(VLOOKUP($T78,'114年1月15日'!$B$9:$N$113,10,FALSE),"")</f>
        <v/>
      </c>
      <c r="W78" s="30" t="str">
        <f>IFERROR(VLOOKUP($T78,'114年1月15日'!$B$9:$N$113,11,FALSE),"")</f>
        <v/>
      </c>
      <c r="X78" s="30" t="str">
        <f>IFERROR(VLOOKUP($T78,'114年1月15日'!$B$9:$N$113,12,FALSE),"")</f>
        <v/>
      </c>
    </row>
    <row r="79" spans="1:24" x14ac:dyDescent="0.25">
      <c r="A79" t="str">
        <f t="shared" si="0"/>
        <v/>
      </c>
      <c r="B79" s="30" t="str">
        <f t="array" ref="B79">IFERROR(INDEX('115年1月15日'!$B$9:$N$113,SMALL(IF('115年1月15日'!$C$9:$C$113&gt;200,ROW($1:$104),"X"),ROW('115年1月15日'!C77)),1),"")</f>
        <v/>
      </c>
      <c r="C79" s="30" t="str">
        <f>IFERROR(VLOOKUP($B79,'114年1月15日'!$B$9:$N$113,9,FALSE),"")</f>
        <v/>
      </c>
      <c r="D79" s="30" t="str">
        <f>IFERROR(VLOOKUP($B79,'114年1月15日'!$B$9:$N$113,10,FALSE),"")</f>
        <v/>
      </c>
      <c r="E79" s="30" t="str">
        <f>IFERROR(VLOOKUP($B79,'114年1月15日'!$B$9:$N$113,11,FALSE),"")</f>
        <v/>
      </c>
      <c r="F79" s="30" t="str">
        <f>IFERROR(VLOOKUP($B79,'114年1月15日'!$B$9:$N$113,12,FALSE),"")</f>
        <v/>
      </c>
      <c r="G79" s="30" t="str">
        <f t="shared" si="1"/>
        <v/>
      </c>
      <c r="H79" s="30" t="str">
        <f t="array" ref="H79">IFERROR(INDEX('115年1月15日'!$B$9:$N$113,SMALL(IF('115年1月15日'!$D$9:$D$113&gt;200,ROW($1:$104),"X"),ROW('115年1月15日'!C77)),1),"")</f>
        <v/>
      </c>
      <c r="I79" s="30" t="str">
        <f>IFERROR(VLOOKUP($H79,'114年1月15日'!$B$9:$N$113,9,FALSE),"")</f>
        <v/>
      </c>
      <c r="J79" s="30" t="str">
        <f>IFERROR(VLOOKUP($H79,'114年1月15日'!$B$9:$N$113,10,FALSE),"")</f>
        <v/>
      </c>
      <c r="K79" s="30" t="str">
        <f>IFERROR(VLOOKUP($H79,'114年1月15日'!$B$9:$N$113,11,FALSE),"")</f>
        <v/>
      </c>
      <c r="L79" s="30" t="str">
        <f>IFERROR(VLOOKUP($H79,'114年1月15日'!$B$9:$N$113,12,FALSE),"")</f>
        <v/>
      </c>
      <c r="M79" s="30" t="str">
        <f t="shared" si="2"/>
        <v/>
      </c>
      <c r="N79" s="30" t="str">
        <f t="array" ref="N79">IFERROR(INDEX('114年1月15日'!$B$9:$M$113,SMALL(IF('114年1月15日'!$E$9:$E$113&gt;200,ROW($1:$104),"X"),ROW('114年1月15日'!C77)),1),"")</f>
        <v/>
      </c>
      <c r="O79" s="30" t="str">
        <f>IFERROR(VLOOKUP($N79,'114年1月15日'!$B$9:$N$113,9,FALSE),"")</f>
        <v/>
      </c>
      <c r="P79" s="30" t="str">
        <f>IFERROR(VLOOKUP($N79,'114年1月15日'!$B$9:$N$113,10,FALSE),"")</f>
        <v/>
      </c>
      <c r="Q79" s="30" t="str">
        <f>IFERROR(VLOOKUP($N79,'114年1月15日'!$B$9:$N$113,11,FALSE),"")</f>
        <v/>
      </c>
      <c r="R79" s="30" t="str">
        <f>IFERROR(VLOOKUP($N79,'114年1月15日'!$B$9:$N$113,12,FALSE),"")</f>
        <v/>
      </c>
      <c r="S79" s="30" t="str">
        <f t="shared" si="3"/>
        <v/>
      </c>
      <c r="T79" s="30" t="str">
        <f t="array" ref="T79">IFERROR(INDEX('115年1月15日'!$B$9:$N$113,SMALL(IF('115年1月15日'!$F$9:$F$113&gt;200,ROW($1:$104),"X"),ROW('115年1月15日'!C77)),1),"")</f>
        <v/>
      </c>
      <c r="U79" s="30" t="str">
        <f>IFERROR(VLOOKUP($T79,'114年1月15日'!$B$9:$N$113,9,FALSE),"")</f>
        <v/>
      </c>
      <c r="V79" s="30" t="str">
        <f>IFERROR(VLOOKUP($T79,'114年1月15日'!$B$9:$N$113,10,FALSE),"")</f>
        <v/>
      </c>
      <c r="W79" s="30" t="str">
        <f>IFERROR(VLOOKUP($T79,'114年1月15日'!$B$9:$N$113,11,FALSE),"")</f>
        <v/>
      </c>
      <c r="X79" s="30" t="str">
        <f>IFERROR(VLOOKUP($T79,'114年1月15日'!$B$9:$N$113,12,FALSE),"")</f>
        <v/>
      </c>
    </row>
    <row r="80" spans="1:24" x14ac:dyDescent="0.25">
      <c r="A80" t="str">
        <f t="shared" si="0"/>
        <v/>
      </c>
      <c r="B80" s="30" t="str">
        <f t="array" ref="B80">IFERROR(INDEX('115年1月15日'!$B$9:$N$113,SMALL(IF('115年1月15日'!$C$9:$C$113&gt;200,ROW($1:$104),"X"),ROW('115年1月15日'!C78)),1),"")</f>
        <v/>
      </c>
      <c r="C80" s="30" t="str">
        <f>IFERROR(VLOOKUP($B80,'114年1月15日'!$B$9:$N$113,9,FALSE),"")</f>
        <v/>
      </c>
      <c r="D80" s="30" t="str">
        <f>IFERROR(VLOOKUP($B80,'114年1月15日'!$B$9:$N$113,10,FALSE),"")</f>
        <v/>
      </c>
      <c r="E80" s="30" t="str">
        <f>IFERROR(VLOOKUP($B80,'114年1月15日'!$B$9:$N$113,11,FALSE),"")</f>
        <v/>
      </c>
      <c r="F80" s="30" t="str">
        <f>IFERROR(VLOOKUP($B80,'114年1月15日'!$B$9:$N$113,12,FALSE),"")</f>
        <v/>
      </c>
      <c r="G80" s="30" t="str">
        <f t="shared" si="1"/>
        <v/>
      </c>
      <c r="H80" s="30" t="str">
        <f t="array" ref="H80">IFERROR(INDEX('115年1月15日'!$B$9:$N$113,SMALL(IF('115年1月15日'!$D$9:$D$113&gt;200,ROW($1:$104),"X"),ROW('115年1月15日'!C78)),1),"")</f>
        <v/>
      </c>
      <c r="I80" s="30" t="str">
        <f>IFERROR(VLOOKUP($H80,'114年1月15日'!$B$9:$N$113,9,FALSE),"")</f>
        <v/>
      </c>
      <c r="J80" s="30" t="str">
        <f>IFERROR(VLOOKUP($H80,'114年1月15日'!$B$9:$N$113,10,FALSE),"")</f>
        <v/>
      </c>
      <c r="K80" s="30" t="str">
        <f>IFERROR(VLOOKUP($H80,'114年1月15日'!$B$9:$N$113,11,FALSE),"")</f>
        <v/>
      </c>
      <c r="L80" s="30" t="str">
        <f>IFERROR(VLOOKUP($H80,'114年1月15日'!$B$9:$N$113,12,FALSE),"")</f>
        <v/>
      </c>
      <c r="M80" s="30" t="str">
        <f t="shared" si="2"/>
        <v/>
      </c>
      <c r="N80" s="30" t="str">
        <f t="array" ref="N80">IFERROR(INDEX('114年1月15日'!$B$9:$M$113,SMALL(IF('114年1月15日'!$E$9:$E$113&gt;200,ROW($1:$104),"X"),ROW('114年1月15日'!C78)),1),"")</f>
        <v/>
      </c>
      <c r="O80" s="30" t="str">
        <f>IFERROR(VLOOKUP($N80,'114年1月15日'!$B$9:$N$113,9,FALSE),"")</f>
        <v/>
      </c>
      <c r="P80" s="30" t="str">
        <f>IFERROR(VLOOKUP($N80,'114年1月15日'!$B$9:$N$113,10,FALSE),"")</f>
        <v/>
      </c>
      <c r="Q80" s="30" t="str">
        <f>IFERROR(VLOOKUP($N80,'114年1月15日'!$B$9:$N$113,11,FALSE),"")</f>
        <v/>
      </c>
      <c r="R80" s="30" t="str">
        <f>IFERROR(VLOOKUP($N80,'114年1月15日'!$B$9:$N$113,12,FALSE),"")</f>
        <v/>
      </c>
      <c r="S80" s="30" t="str">
        <f t="shared" si="3"/>
        <v/>
      </c>
      <c r="T80" s="30" t="str">
        <f t="array" ref="T80">IFERROR(INDEX('115年1月15日'!$B$9:$N$113,SMALL(IF('115年1月15日'!$F$9:$F$113&gt;200,ROW($1:$104),"X"),ROW('115年1月15日'!C78)),1),"")</f>
        <v/>
      </c>
      <c r="U80" s="30" t="str">
        <f>IFERROR(VLOOKUP($T80,'114年1月15日'!$B$9:$N$113,9,FALSE),"")</f>
        <v/>
      </c>
      <c r="V80" s="30" t="str">
        <f>IFERROR(VLOOKUP($T80,'114年1月15日'!$B$9:$N$113,10,FALSE),"")</f>
        <v/>
      </c>
      <c r="W80" s="30" t="str">
        <f>IFERROR(VLOOKUP($T80,'114年1月15日'!$B$9:$N$113,11,FALSE),"")</f>
        <v/>
      </c>
      <c r="X80" s="30" t="str">
        <f>IFERROR(VLOOKUP($T80,'114年1月15日'!$B$9:$N$113,12,FALSE),"")</f>
        <v/>
      </c>
    </row>
    <row r="81" spans="1:24" x14ac:dyDescent="0.25">
      <c r="A81" t="str">
        <f t="shared" si="0"/>
        <v/>
      </c>
      <c r="B81" s="30" t="str">
        <f t="array" ref="B81">IFERROR(INDEX('115年1月15日'!$B$9:$N$113,SMALL(IF('115年1月15日'!$C$9:$C$113&gt;200,ROW($1:$104),"X"),ROW('115年1月15日'!C79)),1),"")</f>
        <v/>
      </c>
      <c r="C81" s="30" t="str">
        <f>IFERROR(VLOOKUP($B81,'114年1月15日'!$B$9:$N$113,9,FALSE),"")</f>
        <v/>
      </c>
      <c r="D81" s="30" t="str">
        <f>IFERROR(VLOOKUP($B81,'114年1月15日'!$B$9:$N$113,10,FALSE),"")</f>
        <v/>
      </c>
      <c r="E81" s="30" t="str">
        <f>IFERROR(VLOOKUP($B81,'114年1月15日'!$B$9:$N$113,11,FALSE),"")</f>
        <v/>
      </c>
      <c r="F81" s="30" t="str">
        <f>IFERROR(VLOOKUP($B81,'114年1月15日'!$B$9:$N$113,12,FALSE),"")</f>
        <v/>
      </c>
      <c r="G81" s="30" t="str">
        <f t="shared" si="1"/>
        <v/>
      </c>
      <c r="H81" s="30" t="str">
        <f t="array" ref="H81">IFERROR(INDEX('115年1月15日'!$B$9:$N$113,SMALL(IF('115年1月15日'!$D$9:$D$113&gt;200,ROW($1:$104),"X"),ROW('115年1月15日'!C79)),1),"")</f>
        <v/>
      </c>
      <c r="I81" s="30" t="str">
        <f>IFERROR(VLOOKUP($H81,'114年1月15日'!$B$9:$N$113,9,FALSE),"")</f>
        <v/>
      </c>
      <c r="J81" s="30" t="str">
        <f>IFERROR(VLOOKUP($H81,'114年1月15日'!$B$9:$N$113,10,FALSE),"")</f>
        <v/>
      </c>
      <c r="K81" s="30" t="str">
        <f>IFERROR(VLOOKUP($H81,'114年1月15日'!$B$9:$N$113,11,FALSE),"")</f>
        <v/>
      </c>
      <c r="L81" s="30" t="str">
        <f>IFERROR(VLOOKUP($H81,'114年1月15日'!$B$9:$N$113,12,FALSE),"")</f>
        <v/>
      </c>
      <c r="M81" s="30" t="str">
        <f t="shared" si="2"/>
        <v/>
      </c>
      <c r="N81" s="30" t="str">
        <f t="array" ref="N81">IFERROR(INDEX('114年1月15日'!$B$9:$M$113,SMALL(IF('114年1月15日'!$E$9:$E$113&gt;200,ROW($1:$104),"X"),ROW('114年1月15日'!C79)),1),"")</f>
        <v/>
      </c>
      <c r="O81" s="30" t="str">
        <f>IFERROR(VLOOKUP($N81,'114年1月15日'!$B$9:$N$113,9,FALSE),"")</f>
        <v/>
      </c>
      <c r="P81" s="30" t="str">
        <f>IFERROR(VLOOKUP($N81,'114年1月15日'!$B$9:$N$113,10,FALSE),"")</f>
        <v/>
      </c>
      <c r="Q81" s="30" t="str">
        <f>IFERROR(VLOOKUP($N81,'114年1月15日'!$B$9:$N$113,11,FALSE),"")</f>
        <v/>
      </c>
      <c r="R81" s="30" t="str">
        <f>IFERROR(VLOOKUP($N81,'114年1月15日'!$B$9:$N$113,12,FALSE),"")</f>
        <v/>
      </c>
      <c r="S81" s="30" t="str">
        <f t="shared" si="3"/>
        <v/>
      </c>
      <c r="T81" s="30" t="str">
        <f t="array" ref="T81">IFERROR(INDEX('115年1月15日'!$B$9:$N$113,SMALL(IF('115年1月15日'!$F$9:$F$113&gt;200,ROW($1:$104),"X"),ROW('115年1月15日'!C79)),1),"")</f>
        <v/>
      </c>
      <c r="U81" s="30" t="str">
        <f>IFERROR(VLOOKUP($T81,'114年1月15日'!$B$9:$N$113,9,FALSE),"")</f>
        <v/>
      </c>
      <c r="V81" s="30" t="str">
        <f>IFERROR(VLOOKUP($T81,'114年1月15日'!$B$9:$N$113,10,FALSE),"")</f>
        <v/>
      </c>
      <c r="W81" s="30" t="str">
        <f>IFERROR(VLOOKUP($T81,'114年1月15日'!$B$9:$N$113,11,FALSE),"")</f>
        <v/>
      </c>
      <c r="X81" s="30" t="str">
        <f>IFERROR(VLOOKUP($T81,'114年1月15日'!$B$9:$N$113,12,FALSE),"")</f>
        <v/>
      </c>
    </row>
    <row r="82" spans="1:24" x14ac:dyDescent="0.25">
      <c r="A82" t="str">
        <f t="shared" si="0"/>
        <v/>
      </c>
      <c r="B82" s="30" t="str">
        <f t="array" ref="B82">IFERROR(INDEX('115年1月15日'!$B$9:$N$113,SMALL(IF('115年1月15日'!$C$9:$C$113&gt;200,ROW($1:$104),"X"),ROW('115年1月15日'!C80)),1),"")</f>
        <v/>
      </c>
      <c r="C82" s="30" t="str">
        <f>IFERROR(VLOOKUP($B82,'114年1月15日'!$B$9:$N$113,9,FALSE),"")</f>
        <v/>
      </c>
      <c r="D82" s="30" t="str">
        <f>IFERROR(VLOOKUP($B82,'114年1月15日'!$B$9:$N$113,10,FALSE),"")</f>
        <v/>
      </c>
      <c r="E82" s="30" t="str">
        <f>IFERROR(VLOOKUP($B82,'114年1月15日'!$B$9:$N$113,11,FALSE),"")</f>
        <v/>
      </c>
      <c r="F82" s="30" t="str">
        <f>IFERROR(VLOOKUP($B82,'114年1月15日'!$B$9:$N$113,12,FALSE),"")</f>
        <v/>
      </c>
      <c r="G82" s="30" t="str">
        <f t="shared" si="1"/>
        <v/>
      </c>
      <c r="H82" s="30" t="str">
        <f t="array" ref="H82">IFERROR(INDEX('115年1月15日'!$B$9:$N$113,SMALL(IF('115年1月15日'!$D$9:$D$113&gt;200,ROW($1:$104),"X"),ROW('115年1月15日'!C80)),1),"")</f>
        <v/>
      </c>
      <c r="I82" s="30" t="str">
        <f>IFERROR(VLOOKUP($H82,'114年1月15日'!$B$9:$N$113,9,FALSE),"")</f>
        <v/>
      </c>
      <c r="J82" s="30" t="str">
        <f>IFERROR(VLOOKUP($H82,'114年1月15日'!$B$9:$N$113,10,FALSE),"")</f>
        <v/>
      </c>
      <c r="K82" s="30" t="str">
        <f>IFERROR(VLOOKUP($H82,'114年1月15日'!$B$9:$N$113,11,FALSE),"")</f>
        <v/>
      </c>
      <c r="L82" s="30" t="str">
        <f>IFERROR(VLOOKUP($H82,'114年1月15日'!$B$9:$N$113,12,FALSE),"")</f>
        <v/>
      </c>
      <c r="M82" s="30" t="str">
        <f t="shared" si="2"/>
        <v/>
      </c>
      <c r="N82" s="30" t="str">
        <f t="array" ref="N82">IFERROR(INDEX('114年1月15日'!$B$9:$M$113,SMALL(IF('114年1月15日'!$E$9:$E$113&gt;200,ROW($1:$104),"X"),ROW('114年1月15日'!C80)),1),"")</f>
        <v/>
      </c>
      <c r="O82" s="30" t="str">
        <f>IFERROR(VLOOKUP($N82,'114年1月15日'!$B$9:$N$113,9,FALSE),"")</f>
        <v/>
      </c>
      <c r="P82" s="30" t="str">
        <f>IFERROR(VLOOKUP($N82,'114年1月15日'!$B$9:$N$113,10,FALSE),"")</f>
        <v/>
      </c>
      <c r="Q82" s="30" t="str">
        <f>IFERROR(VLOOKUP($N82,'114年1月15日'!$B$9:$N$113,11,FALSE),"")</f>
        <v/>
      </c>
      <c r="R82" s="30" t="str">
        <f>IFERROR(VLOOKUP($N82,'114年1月15日'!$B$9:$N$113,12,FALSE),"")</f>
        <v/>
      </c>
      <c r="S82" s="30" t="str">
        <f t="shared" si="3"/>
        <v/>
      </c>
      <c r="T82" s="30" t="str">
        <f t="array" ref="T82">IFERROR(INDEX('115年1月15日'!$B$9:$N$113,SMALL(IF('115年1月15日'!$F$9:$F$113&gt;200,ROW($1:$104),"X"),ROW('115年1月15日'!C80)),1),"")</f>
        <v/>
      </c>
      <c r="U82" s="30" t="str">
        <f>IFERROR(VLOOKUP($T82,'114年1月15日'!$B$9:$N$113,9,FALSE),"")</f>
        <v/>
      </c>
      <c r="V82" s="30" t="str">
        <f>IFERROR(VLOOKUP($T82,'114年1月15日'!$B$9:$N$113,10,FALSE),"")</f>
        <v/>
      </c>
      <c r="W82" s="30" t="str">
        <f>IFERROR(VLOOKUP($T82,'114年1月15日'!$B$9:$N$113,11,FALSE),"")</f>
        <v/>
      </c>
      <c r="X82" s="30" t="str">
        <f>IFERROR(VLOOKUP($T82,'114年1月15日'!$B$9:$N$113,12,FALSE),"")</f>
        <v/>
      </c>
    </row>
    <row r="83" spans="1:24" x14ac:dyDescent="0.25">
      <c r="A83" t="str">
        <f t="shared" si="0"/>
        <v/>
      </c>
      <c r="B83" s="30" t="str">
        <f t="array" ref="B83">IFERROR(INDEX('115年1月15日'!$B$9:$N$113,SMALL(IF('115年1月15日'!$C$9:$C$113&gt;200,ROW($1:$104),"X"),ROW('115年1月15日'!C81)),1),"")</f>
        <v/>
      </c>
      <c r="C83" s="30" t="str">
        <f>IFERROR(VLOOKUP($B83,'114年1月15日'!$B$9:$N$113,9,FALSE),"")</f>
        <v/>
      </c>
      <c r="D83" s="30" t="str">
        <f>IFERROR(VLOOKUP($B83,'114年1月15日'!$B$9:$N$113,10,FALSE),"")</f>
        <v/>
      </c>
      <c r="E83" s="30" t="str">
        <f>IFERROR(VLOOKUP($B83,'114年1月15日'!$B$9:$N$113,11,FALSE),"")</f>
        <v/>
      </c>
      <c r="F83" s="30" t="str">
        <f>IFERROR(VLOOKUP($B83,'114年1月15日'!$B$9:$N$113,12,FALSE),"")</f>
        <v/>
      </c>
      <c r="G83" s="30" t="str">
        <f t="shared" si="1"/>
        <v/>
      </c>
      <c r="H83" s="30" t="str">
        <f t="array" ref="H83">IFERROR(INDEX('115年1月15日'!$B$9:$N$113,SMALL(IF('115年1月15日'!$D$9:$D$113&gt;200,ROW($1:$104),"X"),ROW('115年1月15日'!C81)),1),"")</f>
        <v/>
      </c>
      <c r="I83" s="30" t="str">
        <f>IFERROR(VLOOKUP($H83,'114年1月15日'!$B$9:$N$113,9,FALSE),"")</f>
        <v/>
      </c>
      <c r="J83" s="30" t="str">
        <f>IFERROR(VLOOKUP($H83,'114年1月15日'!$B$9:$N$113,10,FALSE),"")</f>
        <v/>
      </c>
      <c r="K83" s="30" t="str">
        <f>IFERROR(VLOOKUP($H83,'114年1月15日'!$B$9:$N$113,11,FALSE),"")</f>
        <v/>
      </c>
      <c r="L83" s="30" t="str">
        <f>IFERROR(VLOOKUP($H83,'114年1月15日'!$B$9:$N$113,12,FALSE),"")</f>
        <v/>
      </c>
      <c r="M83" s="30" t="str">
        <f t="shared" si="2"/>
        <v/>
      </c>
      <c r="N83" s="30" t="str">
        <f t="array" ref="N83">IFERROR(INDEX('114年1月15日'!$B$9:$M$113,SMALL(IF('114年1月15日'!$E$9:$E$113&gt;200,ROW($1:$104),"X"),ROW('114年1月15日'!C81)),1),"")</f>
        <v/>
      </c>
      <c r="O83" s="30" t="str">
        <f>IFERROR(VLOOKUP($N83,'114年1月15日'!$B$9:$N$113,9,FALSE),"")</f>
        <v/>
      </c>
      <c r="P83" s="30" t="str">
        <f>IFERROR(VLOOKUP($N83,'114年1月15日'!$B$9:$N$113,10,FALSE),"")</f>
        <v/>
      </c>
      <c r="Q83" s="30" t="str">
        <f>IFERROR(VLOOKUP($N83,'114年1月15日'!$B$9:$N$113,11,FALSE),"")</f>
        <v/>
      </c>
      <c r="R83" s="30" t="str">
        <f>IFERROR(VLOOKUP($N83,'114年1月15日'!$B$9:$N$113,12,FALSE),"")</f>
        <v/>
      </c>
      <c r="S83" s="30" t="str">
        <f t="shared" si="3"/>
        <v/>
      </c>
      <c r="T83" s="30" t="str">
        <f t="array" ref="T83">IFERROR(INDEX('115年1月15日'!$B$9:$N$113,SMALL(IF('115年1月15日'!$F$9:$F$113&gt;200,ROW($1:$104),"X"),ROW('115年1月15日'!C81)),1),"")</f>
        <v/>
      </c>
      <c r="U83" s="30" t="str">
        <f>IFERROR(VLOOKUP($T83,'114年1月15日'!$B$9:$N$113,9,FALSE),"")</f>
        <v/>
      </c>
      <c r="V83" s="30" t="str">
        <f>IFERROR(VLOOKUP($T83,'114年1月15日'!$B$9:$N$113,10,FALSE),"")</f>
        <v/>
      </c>
      <c r="W83" s="30" t="str">
        <f>IFERROR(VLOOKUP($T83,'114年1月15日'!$B$9:$N$113,11,FALSE),"")</f>
        <v/>
      </c>
      <c r="X83" s="30" t="str">
        <f>IFERROR(VLOOKUP($T83,'114年1月15日'!$B$9:$N$113,12,FALSE),"")</f>
        <v/>
      </c>
    </row>
    <row r="84" spans="1:24" x14ac:dyDescent="0.25">
      <c r="A84" t="str">
        <f t="shared" si="0"/>
        <v/>
      </c>
      <c r="B84" s="30" t="str">
        <f t="array" ref="B84">IFERROR(INDEX('115年1月15日'!$B$9:$N$113,SMALL(IF('115年1月15日'!$C$9:$C$113&gt;200,ROW($1:$104),"X"),ROW('115年1月15日'!C82)),1),"")</f>
        <v/>
      </c>
      <c r="C84" s="30" t="str">
        <f>IFERROR(VLOOKUP($B84,'114年1月15日'!$B$9:$N$113,9,FALSE),"")</f>
        <v/>
      </c>
      <c r="D84" s="30" t="str">
        <f>IFERROR(VLOOKUP($B84,'114年1月15日'!$B$9:$N$113,10,FALSE),"")</f>
        <v/>
      </c>
      <c r="E84" s="30" t="str">
        <f>IFERROR(VLOOKUP($B84,'114年1月15日'!$B$9:$N$113,11,FALSE),"")</f>
        <v/>
      </c>
      <c r="F84" s="30" t="str">
        <f>IFERROR(VLOOKUP($B84,'114年1月15日'!$B$9:$N$113,12,FALSE),"")</f>
        <v/>
      </c>
      <c r="G84" s="30" t="str">
        <f t="shared" si="1"/>
        <v/>
      </c>
      <c r="H84" s="30" t="str">
        <f t="array" ref="H84">IFERROR(INDEX('115年1月15日'!$B$9:$N$113,SMALL(IF('115年1月15日'!$D$9:$D$113&gt;200,ROW($1:$104),"X"),ROW('115年1月15日'!C82)),1),"")</f>
        <v/>
      </c>
      <c r="I84" s="30" t="str">
        <f>IFERROR(VLOOKUP($H84,'114年1月15日'!$B$9:$N$113,9,FALSE),"")</f>
        <v/>
      </c>
      <c r="J84" s="30" t="str">
        <f>IFERROR(VLOOKUP($H84,'114年1月15日'!$B$9:$N$113,10,FALSE),"")</f>
        <v/>
      </c>
      <c r="K84" s="30" t="str">
        <f>IFERROR(VLOOKUP($H84,'114年1月15日'!$B$9:$N$113,11,FALSE),"")</f>
        <v/>
      </c>
      <c r="L84" s="30" t="str">
        <f>IFERROR(VLOOKUP($H84,'114年1月15日'!$B$9:$N$113,12,FALSE),"")</f>
        <v/>
      </c>
      <c r="M84" s="30" t="str">
        <f t="shared" si="2"/>
        <v/>
      </c>
      <c r="N84" s="30" t="str">
        <f t="array" ref="N84">IFERROR(INDEX('114年1月15日'!$B$9:$M$113,SMALL(IF('114年1月15日'!$E$9:$E$113&gt;200,ROW($1:$104),"X"),ROW('114年1月15日'!C82)),1),"")</f>
        <v/>
      </c>
      <c r="O84" s="30" t="str">
        <f>IFERROR(VLOOKUP($N84,'114年1月15日'!$B$9:$N$113,9,FALSE),"")</f>
        <v/>
      </c>
      <c r="P84" s="30" t="str">
        <f>IFERROR(VLOOKUP($N84,'114年1月15日'!$B$9:$N$113,10,FALSE),"")</f>
        <v/>
      </c>
      <c r="Q84" s="30" t="str">
        <f>IFERROR(VLOOKUP($N84,'114年1月15日'!$B$9:$N$113,11,FALSE),"")</f>
        <v/>
      </c>
      <c r="R84" s="30" t="str">
        <f>IFERROR(VLOOKUP($N84,'114年1月15日'!$B$9:$N$113,12,FALSE),"")</f>
        <v/>
      </c>
      <c r="S84" s="30" t="str">
        <f t="shared" si="3"/>
        <v/>
      </c>
      <c r="T84" s="30" t="str">
        <f t="array" ref="T84">IFERROR(INDEX('115年1月15日'!$B$9:$N$113,SMALL(IF('115年1月15日'!$F$9:$F$113&gt;200,ROW($1:$104),"X"),ROW('115年1月15日'!C82)),1),"")</f>
        <v/>
      </c>
      <c r="U84" s="30" t="str">
        <f>IFERROR(VLOOKUP($T84,'114年1月15日'!$B$9:$N$113,9,FALSE),"")</f>
        <v/>
      </c>
      <c r="V84" s="30" t="str">
        <f>IFERROR(VLOOKUP($T84,'114年1月15日'!$B$9:$N$113,10,FALSE),"")</f>
        <v/>
      </c>
      <c r="W84" s="30" t="str">
        <f>IFERROR(VLOOKUP($T84,'114年1月15日'!$B$9:$N$113,11,FALSE),"")</f>
        <v/>
      </c>
      <c r="X84" s="30" t="str">
        <f>IFERROR(VLOOKUP($T84,'114年1月15日'!$B$9:$N$113,12,FALSE),"")</f>
        <v/>
      </c>
    </row>
    <row r="85" spans="1:24" x14ac:dyDescent="0.25">
      <c r="A85" t="str">
        <f t="shared" si="0"/>
        <v/>
      </c>
      <c r="B85" s="30" t="str">
        <f t="array" ref="B85">IFERROR(INDEX('115年1月15日'!$B$9:$N$113,SMALL(IF('115年1月15日'!$C$9:$C$113&gt;200,ROW($1:$104),"X"),ROW('115年1月15日'!C83)),1),"")</f>
        <v/>
      </c>
      <c r="C85" s="30" t="str">
        <f>IFERROR(VLOOKUP($B85,'114年1月15日'!$B$9:$N$113,9,FALSE),"")</f>
        <v/>
      </c>
      <c r="D85" s="30" t="str">
        <f>IFERROR(VLOOKUP($B85,'114年1月15日'!$B$9:$N$113,10,FALSE),"")</f>
        <v/>
      </c>
      <c r="E85" s="30" t="str">
        <f>IFERROR(VLOOKUP($B85,'114年1月15日'!$B$9:$N$113,11,FALSE),"")</f>
        <v/>
      </c>
      <c r="F85" s="30" t="str">
        <f>IFERROR(VLOOKUP($B85,'114年1月15日'!$B$9:$N$113,12,FALSE),"")</f>
        <v/>
      </c>
      <c r="G85" s="30" t="str">
        <f t="shared" si="1"/>
        <v/>
      </c>
      <c r="H85" s="30" t="str">
        <f t="array" ref="H85">IFERROR(INDEX('115年1月15日'!$B$9:$N$113,SMALL(IF('115年1月15日'!$D$9:$D$113&gt;200,ROW($1:$104),"X"),ROW('115年1月15日'!C83)),1),"")</f>
        <v/>
      </c>
      <c r="I85" s="30" t="str">
        <f>IFERROR(VLOOKUP($H85,'114年1月15日'!$B$9:$N$113,9,FALSE),"")</f>
        <v/>
      </c>
      <c r="J85" s="30" t="str">
        <f>IFERROR(VLOOKUP($H85,'114年1月15日'!$B$9:$N$113,10,FALSE),"")</f>
        <v/>
      </c>
      <c r="K85" s="30" t="str">
        <f>IFERROR(VLOOKUP($H85,'114年1月15日'!$B$9:$N$113,11,FALSE),"")</f>
        <v/>
      </c>
      <c r="L85" s="30" t="str">
        <f>IFERROR(VLOOKUP($H85,'114年1月15日'!$B$9:$N$113,12,FALSE),"")</f>
        <v/>
      </c>
      <c r="M85" s="30" t="str">
        <f t="shared" si="2"/>
        <v/>
      </c>
      <c r="N85" s="30" t="str">
        <f t="array" ref="N85">IFERROR(INDEX('114年1月15日'!$B$9:$M$113,SMALL(IF('114年1月15日'!$E$9:$E$113&gt;200,ROW($1:$104),"X"),ROW('114年1月15日'!C83)),1),"")</f>
        <v/>
      </c>
      <c r="O85" s="30" t="str">
        <f>IFERROR(VLOOKUP($N85,'114年1月15日'!$B$9:$N$113,9,FALSE),"")</f>
        <v/>
      </c>
      <c r="P85" s="30" t="str">
        <f>IFERROR(VLOOKUP($N85,'114年1月15日'!$B$9:$N$113,10,FALSE),"")</f>
        <v/>
      </c>
      <c r="Q85" s="30" t="str">
        <f>IFERROR(VLOOKUP($N85,'114年1月15日'!$B$9:$N$113,11,FALSE),"")</f>
        <v/>
      </c>
      <c r="R85" s="30" t="str">
        <f>IFERROR(VLOOKUP($N85,'114年1月15日'!$B$9:$N$113,12,FALSE),"")</f>
        <v/>
      </c>
      <c r="S85" s="30" t="str">
        <f t="shared" si="3"/>
        <v/>
      </c>
      <c r="T85" s="30" t="str">
        <f t="array" ref="T85">IFERROR(INDEX('115年1月15日'!$B$9:$N$113,SMALL(IF('115年1月15日'!$F$9:$F$113&gt;200,ROW($1:$104),"X"),ROW('115年1月15日'!C83)),1),"")</f>
        <v/>
      </c>
      <c r="U85" s="30" t="str">
        <f>IFERROR(VLOOKUP($T85,'114年1月15日'!$B$9:$N$113,9,FALSE),"")</f>
        <v/>
      </c>
      <c r="V85" s="30" t="str">
        <f>IFERROR(VLOOKUP($T85,'114年1月15日'!$B$9:$N$113,10,FALSE),"")</f>
        <v/>
      </c>
      <c r="W85" s="30" t="str">
        <f>IFERROR(VLOOKUP($T85,'114年1月15日'!$B$9:$N$113,11,FALSE),"")</f>
        <v/>
      </c>
      <c r="X85" s="30" t="str">
        <f>IFERROR(VLOOKUP($T85,'114年1月15日'!$B$9:$N$113,12,FALSE),"")</f>
        <v/>
      </c>
    </row>
    <row r="86" spans="1:24" x14ac:dyDescent="0.25">
      <c r="A86" t="str">
        <f t="shared" si="0"/>
        <v/>
      </c>
      <c r="B86" s="30" t="str">
        <f t="array" ref="B86">IFERROR(INDEX('115年1月15日'!$B$9:$N$113,SMALL(IF('115年1月15日'!$C$9:$C$113&gt;200,ROW($1:$104),"X"),ROW('115年1月15日'!C84)),1),"")</f>
        <v/>
      </c>
      <c r="C86" s="30" t="str">
        <f>IFERROR(VLOOKUP($B86,'114年1月15日'!$B$9:$N$113,9,FALSE),"")</f>
        <v/>
      </c>
      <c r="D86" s="30" t="str">
        <f>IFERROR(VLOOKUP($B86,'114年1月15日'!$B$9:$N$113,10,FALSE),"")</f>
        <v/>
      </c>
      <c r="E86" s="30" t="str">
        <f>IFERROR(VLOOKUP($B86,'114年1月15日'!$B$9:$N$113,11,FALSE),"")</f>
        <v/>
      </c>
      <c r="F86" s="30" t="str">
        <f>IFERROR(VLOOKUP($B86,'114年1月15日'!$B$9:$N$113,12,FALSE),"")</f>
        <v/>
      </c>
      <c r="G86" s="30" t="str">
        <f t="shared" si="1"/>
        <v/>
      </c>
      <c r="H86" s="30" t="str">
        <f t="array" ref="H86">IFERROR(INDEX('115年1月15日'!$B$9:$N$113,SMALL(IF('115年1月15日'!$D$9:$D$113&gt;200,ROW($1:$104),"X"),ROW('115年1月15日'!C84)),1),"")</f>
        <v/>
      </c>
      <c r="I86" s="30" t="str">
        <f>IFERROR(VLOOKUP($H86,'114年1月15日'!$B$9:$N$113,9,FALSE),"")</f>
        <v/>
      </c>
      <c r="J86" s="30" t="str">
        <f>IFERROR(VLOOKUP($H86,'114年1月15日'!$B$9:$N$113,10,FALSE),"")</f>
        <v/>
      </c>
      <c r="K86" s="30" t="str">
        <f>IFERROR(VLOOKUP($H86,'114年1月15日'!$B$9:$N$113,11,FALSE),"")</f>
        <v/>
      </c>
      <c r="L86" s="30" t="str">
        <f>IFERROR(VLOOKUP($H86,'114年1月15日'!$B$9:$N$113,12,FALSE),"")</f>
        <v/>
      </c>
      <c r="M86" s="30" t="str">
        <f t="shared" si="2"/>
        <v/>
      </c>
      <c r="N86" s="30" t="str">
        <f t="array" ref="N86">IFERROR(INDEX('114年1月15日'!$B$9:$M$113,SMALL(IF('114年1月15日'!$E$9:$E$113&gt;200,ROW($1:$104),"X"),ROW('114年1月15日'!C84)),1),"")</f>
        <v/>
      </c>
      <c r="O86" s="30" t="str">
        <f>IFERROR(VLOOKUP($N86,'114年1月15日'!$B$9:$N$113,9,FALSE),"")</f>
        <v/>
      </c>
      <c r="P86" s="30" t="str">
        <f>IFERROR(VLOOKUP($N86,'114年1月15日'!$B$9:$N$113,10,FALSE),"")</f>
        <v/>
      </c>
      <c r="Q86" s="30" t="str">
        <f>IFERROR(VLOOKUP($N86,'114年1月15日'!$B$9:$N$113,11,FALSE),"")</f>
        <v/>
      </c>
      <c r="R86" s="30" t="str">
        <f>IFERROR(VLOOKUP($N86,'114年1月15日'!$B$9:$N$113,12,FALSE),"")</f>
        <v/>
      </c>
      <c r="S86" s="30" t="str">
        <f t="shared" si="3"/>
        <v/>
      </c>
      <c r="T86" s="30" t="str">
        <f t="array" ref="T86">IFERROR(INDEX('115年1月15日'!$B$9:$N$113,SMALL(IF('115年1月15日'!$F$9:$F$113&gt;200,ROW($1:$104),"X"),ROW('115年1月15日'!C84)),1),"")</f>
        <v/>
      </c>
      <c r="U86" s="30" t="str">
        <f>IFERROR(VLOOKUP($T86,'114年1月15日'!$B$9:$N$113,9,FALSE),"")</f>
        <v/>
      </c>
      <c r="V86" s="30" t="str">
        <f>IFERROR(VLOOKUP($T86,'114年1月15日'!$B$9:$N$113,10,FALSE),"")</f>
        <v/>
      </c>
      <c r="W86" s="30" t="str">
        <f>IFERROR(VLOOKUP($T86,'114年1月15日'!$B$9:$N$113,11,FALSE),"")</f>
        <v/>
      </c>
      <c r="X86" s="30" t="str">
        <f>IFERROR(VLOOKUP($T86,'114年1月15日'!$B$9:$N$113,12,FALSE),"")</f>
        <v/>
      </c>
    </row>
    <row r="87" spans="1:24" x14ac:dyDescent="0.25">
      <c r="A87" t="str">
        <f t="shared" si="0"/>
        <v/>
      </c>
      <c r="B87" s="30" t="str">
        <f t="array" ref="B87">IFERROR(INDEX('115年1月15日'!$B$9:$N$113,SMALL(IF('115年1月15日'!$C$9:$C$113&gt;200,ROW($1:$104),"X"),ROW('115年1月15日'!C85)),1),"")</f>
        <v/>
      </c>
      <c r="C87" s="30" t="str">
        <f>IFERROR(VLOOKUP($B87,'114年1月15日'!$B$9:$N$113,9,FALSE),"")</f>
        <v/>
      </c>
      <c r="D87" s="30" t="str">
        <f>IFERROR(VLOOKUP($B87,'114年1月15日'!$B$9:$N$113,10,FALSE),"")</f>
        <v/>
      </c>
      <c r="E87" s="30" t="str">
        <f>IFERROR(VLOOKUP($B87,'114年1月15日'!$B$9:$N$113,11,FALSE),"")</f>
        <v/>
      </c>
      <c r="F87" s="30" t="str">
        <f>IFERROR(VLOOKUP($B87,'114年1月15日'!$B$9:$N$113,12,FALSE),"")</f>
        <v/>
      </c>
      <c r="G87" s="30" t="str">
        <f t="shared" si="1"/>
        <v/>
      </c>
      <c r="H87" s="30" t="str">
        <f t="array" ref="H87">IFERROR(INDEX('115年1月15日'!$B$9:$N$113,SMALL(IF('115年1月15日'!$D$9:$D$113&gt;200,ROW($1:$104),"X"),ROW('115年1月15日'!C85)),1),"")</f>
        <v/>
      </c>
      <c r="I87" s="30" t="str">
        <f>IFERROR(VLOOKUP($H87,'114年1月15日'!$B$9:$N$113,9,FALSE),"")</f>
        <v/>
      </c>
      <c r="J87" s="30" t="str">
        <f>IFERROR(VLOOKUP($H87,'114年1月15日'!$B$9:$N$113,10,FALSE),"")</f>
        <v/>
      </c>
      <c r="K87" s="30" t="str">
        <f>IFERROR(VLOOKUP($H87,'114年1月15日'!$B$9:$N$113,11,FALSE),"")</f>
        <v/>
      </c>
      <c r="L87" s="30" t="str">
        <f>IFERROR(VLOOKUP($H87,'114年1月15日'!$B$9:$N$113,12,FALSE),"")</f>
        <v/>
      </c>
      <c r="M87" s="30" t="str">
        <f t="shared" si="2"/>
        <v/>
      </c>
      <c r="N87" s="30" t="str">
        <f t="array" ref="N87">IFERROR(INDEX('114年1月15日'!$B$9:$M$113,SMALL(IF('114年1月15日'!$E$9:$E$113&gt;200,ROW($1:$104),"X"),ROW('114年1月15日'!C85)),1),"")</f>
        <v/>
      </c>
      <c r="O87" s="30" t="str">
        <f>IFERROR(VLOOKUP($N87,'114年1月15日'!$B$9:$N$113,9,FALSE),"")</f>
        <v/>
      </c>
      <c r="P87" s="30" t="str">
        <f>IFERROR(VLOOKUP($N87,'114年1月15日'!$B$9:$N$113,10,FALSE),"")</f>
        <v/>
      </c>
      <c r="Q87" s="30" t="str">
        <f>IFERROR(VLOOKUP($N87,'114年1月15日'!$B$9:$N$113,11,FALSE),"")</f>
        <v/>
      </c>
      <c r="R87" s="30" t="str">
        <f>IFERROR(VLOOKUP($N87,'114年1月15日'!$B$9:$N$113,12,FALSE),"")</f>
        <v/>
      </c>
      <c r="S87" s="30" t="str">
        <f t="shared" si="3"/>
        <v/>
      </c>
      <c r="T87" s="30" t="str">
        <f t="array" ref="T87">IFERROR(INDEX('115年1月15日'!$B$9:$N$113,SMALL(IF('115年1月15日'!$F$9:$F$113&gt;200,ROW($1:$104),"X"),ROW('115年1月15日'!C85)),1),"")</f>
        <v/>
      </c>
      <c r="U87" s="30" t="str">
        <f>IFERROR(VLOOKUP($T87,'114年1月15日'!$B$9:$N$113,9,FALSE),"")</f>
        <v/>
      </c>
      <c r="V87" s="30" t="str">
        <f>IFERROR(VLOOKUP($T87,'114年1月15日'!$B$9:$N$113,10,FALSE),"")</f>
        <v/>
      </c>
      <c r="W87" s="30" t="str">
        <f>IFERROR(VLOOKUP($T87,'114年1月15日'!$B$9:$N$113,11,FALSE),"")</f>
        <v/>
      </c>
      <c r="X87" s="30" t="str">
        <f>IFERROR(VLOOKUP($T87,'114年1月15日'!$B$9:$N$113,12,FALSE),"")</f>
        <v/>
      </c>
    </row>
    <row r="88" spans="1:24" x14ac:dyDescent="0.25">
      <c r="A88" t="str">
        <f t="shared" si="0"/>
        <v/>
      </c>
      <c r="B88" s="30" t="str">
        <f t="array" ref="B88">IFERROR(INDEX('115年1月15日'!$B$9:$N$113,SMALL(IF('115年1月15日'!$C$9:$C$113&gt;200,ROW($1:$104),"X"),ROW('115年1月15日'!C86)),1),"")</f>
        <v/>
      </c>
      <c r="C88" s="30" t="str">
        <f>IFERROR(VLOOKUP($B88,'114年1月15日'!$B$9:$N$113,9,FALSE),"")</f>
        <v/>
      </c>
      <c r="D88" s="30" t="str">
        <f>IFERROR(VLOOKUP($B88,'114年1月15日'!$B$9:$N$113,10,FALSE),"")</f>
        <v/>
      </c>
      <c r="E88" s="30" t="str">
        <f>IFERROR(VLOOKUP($B88,'114年1月15日'!$B$9:$N$113,11,FALSE),"")</f>
        <v/>
      </c>
      <c r="F88" s="30" t="str">
        <f>IFERROR(VLOOKUP($B88,'114年1月15日'!$B$9:$N$113,12,FALSE),"")</f>
        <v/>
      </c>
      <c r="G88" s="30" t="str">
        <f t="shared" si="1"/>
        <v/>
      </c>
      <c r="H88" s="30" t="str">
        <f t="array" ref="H88">IFERROR(INDEX('115年1月15日'!$B$9:$N$113,SMALL(IF('115年1月15日'!$D$9:$D$113&gt;200,ROW($1:$104),"X"),ROW('115年1月15日'!C86)),1),"")</f>
        <v/>
      </c>
      <c r="I88" s="30" t="str">
        <f>IFERROR(VLOOKUP($H88,'114年1月15日'!$B$9:$N$113,9,FALSE),"")</f>
        <v/>
      </c>
      <c r="J88" s="30" t="str">
        <f>IFERROR(VLOOKUP($H88,'114年1月15日'!$B$9:$N$113,10,FALSE),"")</f>
        <v/>
      </c>
      <c r="K88" s="30" t="str">
        <f>IFERROR(VLOOKUP($H88,'114年1月15日'!$B$9:$N$113,11,FALSE),"")</f>
        <v/>
      </c>
      <c r="L88" s="30" t="str">
        <f>IFERROR(VLOOKUP($H88,'114年1月15日'!$B$9:$N$113,12,FALSE),"")</f>
        <v/>
      </c>
      <c r="M88" s="30" t="str">
        <f t="shared" si="2"/>
        <v/>
      </c>
      <c r="N88" s="30" t="str">
        <f t="array" ref="N88">IFERROR(INDEX('114年1月15日'!$B$9:$M$113,SMALL(IF('114年1月15日'!$E$9:$E$113&gt;200,ROW($1:$104),"X"),ROW('114年1月15日'!C86)),1),"")</f>
        <v/>
      </c>
      <c r="O88" s="30" t="str">
        <f>IFERROR(VLOOKUP($N88,'114年1月15日'!$B$9:$N$113,9,FALSE),"")</f>
        <v/>
      </c>
      <c r="P88" s="30" t="str">
        <f>IFERROR(VLOOKUP($N88,'114年1月15日'!$B$9:$N$113,10,FALSE),"")</f>
        <v/>
      </c>
      <c r="Q88" s="30" t="str">
        <f>IFERROR(VLOOKUP($N88,'114年1月15日'!$B$9:$N$113,11,FALSE),"")</f>
        <v/>
      </c>
      <c r="R88" s="30" t="str">
        <f>IFERROR(VLOOKUP($N88,'114年1月15日'!$B$9:$N$113,12,FALSE),"")</f>
        <v/>
      </c>
      <c r="S88" s="30" t="str">
        <f t="shared" si="3"/>
        <v/>
      </c>
      <c r="T88" s="30" t="str">
        <f t="array" ref="T88">IFERROR(INDEX('115年1月15日'!$B$9:$N$113,SMALL(IF('115年1月15日'!$F$9:$F$113&gt;200,ROW($1:$104),"X"),ROW('115年1月15日'!C86)),1),"")</f>
        <v/>
      </c>
      <c r="U88" s="30" t="str">
        <f>IFERROR(VLOOKUP($T88,'114年1月15日'!$B$9:$N$113,9,FALSE),"")</f>
        <v/>
      </c>
      <c r="V88" s="30" t="str">
        <f>IFERROR(VLOOKUP($T88,'114年1月15日'!$B$9:$N$113,10,FALSE),"")</f>
        <v/>
      </c>
      <c r="W88" s="30" t="str">
        <f>IFERROR(VLOOKUP($T88,'114年1月15日'!$B$9:$N$113,11,FALSE),"")</f>
        <v/>
      </c>
      <c r="X88" s="30" t="str">
        <f>IFERROR(VLOOKUP($T88,'114年1月15日'!$B$9:$N$113,12,FALSE),"")</f>
        <v/>
      </c>
    </row>
    <row r="89" spans="1:24" x14ac:dyDescent="0.25">
      <c r="A89" t="str">
        <f t="shared" si="0"/>
        <v/>
      </c>
      <c r="B89" s="30" t="str">
        <f t="array" ref="B89">IFERROR(INDEX('115年1月15日'!$B$9:$N$113,SMALL(IF('115年1月15日'!$C$9:$C$113&gt;200,ROW($1:$104),"X"),ROW('115年1月15日'!C87)),1),"")</f>
        <v/>
      </c>
      <c r="C89" s="30" t="str">
        <f>IFERROR(VLOOKUP($B89,'114年1月15日'!$B$9:$N$113,9,FALSE),"")</f>
        <v/>
      </c>
      <c r="D89" s="30" t="str">
        <f>IFERROR(VLOOKUP($B89,'114年1月15日'!$B$9:$N$113,10,FALSE),"")</f>
        <v/>
      </c>
      <c r="E89" s="30" t="str">
        <f>IFERROR(VLOOKUP($B89,'114年1月15日'!$B$9:$N$113,11,FALSE),"")</f>
        <v/>
      </c>
      <c r="F89" s="30" t="str">
        <f>IFERROR(VLOOKUP($B89,'114年1月15日'!$B$9:$N$113,12,FALSE),"")</f>
        <v/>
      </c>
      <c r="G89" s="30" t="str">
        <f t="shared" si="1"/>
        <v/>
      </c>
      <c r="H89" s="30" t="str">
        <f t="array" ref="H89">IFERROR(INDEX('115年1月15日'!$B$9:$N$113,SMALL(IF('115年1月15日'!$D$9:$D$113&gt;200,ROW($1:$104),"X"),ROW('115年1月15日'!C87)),1),"")</f>
        <v/>
      </c>
      <c r="I89" s="30" t="str">
        <f>IFERROR(VLOOKUP($H89,'114年1月15日'!$B$9:$N$113,9,FALSE),"")</f>
        <v/>
      </c>
      <c r="J89" s="30" t="str">
        <f>IFERROR(VLOOKUP($H89,'114年1月15日'!$B$9:$N$113,10,FALSE),"")</f>
        <v/>
      </c>
      <c r="K89" s="30" t="str">
        <f>IFERROR(VLOOKUP($H89,'114年1月15日'!$B$9:$N$113,11,FALSE),"")</f>
        <v/>
      </c>
      <c r="L89" s="30" t="str">
        <f>IFERROR(VLOOKUP($H89,'114年1月15日'!$B$9:$N$113,12,FALSE),"")</f>
        <v/>
      </c>
      <c r="M89" s="30" t="str">
        <f t="shared" si="2"/>
        <v/>
      </c>
      <c r="N89" s="30" t="str">
        <f t="array" ref="N89">IFERROR(INDEX('114年1月15日'!$B$9:$M$113,SMALL(IF('114年1月15日'!$E$9:$E$113&gt;200,ROW($1:$104),"X"),ROW('114年1月15日'!C87)),1),"")</f>
        <v/>
      </c>
      <c r="O89" s="30" t="str">
        <f>IFERROR(VLOOKUP($N89,'114年1月15日'!$B$9:$N$113,9,FALSE),"")</f>
        <v/>
      </c>
      <c r="P89" s="30" t="str">
        <f>IFERROR(VLOOKUP($N89,'114年1月15日'!$B$9:$N$113,10,FALSE),"")</f>
        <v/>
      </c>
      <c r="Q89" s="30" t="str">
        <f>IFERROR(VLOOKUP($N89,'114年1月15日'!$B$9:$N$113,11,FALSE),"")</f>
        <v/>
      </c>
      <c r="R89" s="30" t="str">
        <f>IFERROR(VLOOKUP($N89,'114年1月15日'!$B$9:$N$113,12,FALSE),"")</f>
        <v/>
      </c>
      <c r="S89" s="30" t="str">
        <f t="shared" si="3"/>
        <v/>
      </c>
      <c r="T89" s="30" t="str">
        <f t="array" ref="T89">IFERROR(INDEX('115年1月15日'!$B$9:$N$113,SMALL(IF('115年1月15日'!$F$9:$F$113&gt;200,ROW($1:$104),"X"),ROW('115年1月15日'!C87)),1),"")</f>
        <v/>
      </c>
      <c r="U89" s="30" t="str">
        <f>IFERROR(VLOOKUP($T89,'114年1月15日'!$B$9:$N$113,9,FALSE),"")</f>
        <v/>
      </c>
      <c r="V89" s="30" t="str">
        <f>IFERROR(VLOOKUP($T89,'114年1月15日'!$B$9:$N$113,10,FALSE),"")</f>
        <v/>
      </c>
      <c r="W89" s="30" t="str">
        <f>IFERROR(VLOOKUP($T89,'114年1月15日'!$B$9:$N$113,11,FALSE),"")</f>
        <v/>
      </c>
      <c r="X89" s="30" t="str">
        <f>IFERROR(VLOOKUP($T89,'114年1月15日'!$B$9:$N$113,12,FALSE),"")</f>
        <v/>
      </c>
    </row>
    <row r="90" spans="1:24" x14ac:dyDescent="0.25">
      <c r="A90" t="str">
        <f t="shared" si="0"/>
        <v/>
      </c>
      <c r="B90" s="30" t="str">
        <f t="array" ref="B90">IFERROR(INDEX('115年1月15日'!$B$9:$N$113,SMALL(IF('115年1月15日'!$C$9:$C$113&gt;200,ROW($1:$104),"X"),ROW('115年1月15日'!C88)),1),"")</f>
        <v/>
      </c>
      <c r="C90" s="30" t="str">
        <f>IFERROR(VLOOKUP($B90,'114年1月15日'!$B$9:$N$113,9,FALSE),"")</f>
        <v/>
      </c>
      <c r="D90" s="30" t="str">
        <f>IFERROR(VLOOKUP($B90,'114年1月15日'!$B$9:$N$113,10,FALSE),"")</f>
        <v/>
      </c>
      <c r="E90" s="30" t="str">
        <f>IFERROR(VLOOKUP($B90,'114年1月15日'!$B$9:$N$113,11,FALSE),"")</f>
        <v/>
      </c>
      <c r="F90" s="30" t="str">
        <f>IFERROR(VLOOKUP($B90,'114年1月15日'!$B$9:$N$113,12,FALSE),"")</f>
        <v/>
      </c>
      <c r="G90" s="30" t="str">
        <f t="shared" si="1"/>
        <v/>
      </c>
      <c r="H90" s="30" t="str">
        <f t="array" ref="H90">IFERROR(INDEX('115年1月15日'!$B$9:$N$113,SMALL(IF('115年1月15日'!$D$9:$D$113&gt;200,ROW($1:$104),"X"),ROW('115年1月15日'!C88)),1),"")</f>
        <v/>
      </c>
      <c r="I90" s="30" t="str">
        <f>IFERROR(VLOOKUP($H90,'114年1月15日'!$B$9:$N$113,9,FALSE),"")</f>
        <v/>
      </c>
      <c r="J90" s="30" t="str">
        <f>IFERROR(VLOOKUP($H90,'114年1月15日'!$B$9:$N$113,10,FALSE),"")</f>
        <v/>
      </c>
      <c r="K90" s="30" t="str">
        <f>IFERROR(VLOOKUP($H90,'114年1月15日'!$B$9:$N$113,11,FALSE),"")</f>
        <v/>
      </c>
      <c r="L90" s="30" t="str">
        <f>IFERROR(VLOOKUP($H90,'114年1月15日'!$B$9:$N$113,12,FALSE),"")</f>
        <v/>
      </c>
      <c r="M90" s="30" t="str">
        <f t="shared" si="2"/>
        <v/>
      </c>
      <c r="N90" s="30" t="str">
        <f t="array" ref="N90">IFERROR(INDEX('114年1月15日'!$B$9:$M$113,SMALL(IF('114年1月15日'!$E$9:$E$113&gt;200,ROW($1:$104),"X"),ROW('114年1月15日'!C88)),1),"")</f>
        <v/>
      </c>
      <c r="O90" s="30" t="str">
        <f>IFERROR(VLOOKUP($N90,'114年1月15日'!$B$9:$N$113,9,FALSE),"")</f>
        <v/>
      </c>
      <c r="P90" s="30" t="str">
        <f>IFERROR(VLOOKUP($N90,'114年1月15日'!$B$9:$N$113,10,FALSE),"")</f>
        <v/>
      </c>
      <c r="Q90" s="30" t="str">
        <f>IFERROR(VLOOKUP($N90,'114年1月15日'!$B$9:$N$113,11,FALSE),"")</f>
        <v/>
      </c>
      <c r="R90" s="30" t="str">
        <f>IFERROR(VLOOKUP($N90,'114年1月15日'!$B$9:$N$113,12,FALSE),"")</f>
        <v/>
      </c>
      <c r="S90" s="30" t="str">
        <f t="shared" si="3"/>
        <v/>
      </c>
      <c r="T90" s="30" t="str">
        <f t="array" ref="T90">IFERROR(INDEX('115年1月15日'!$B$9:$N$113,SMALL(IF('115年1月15日'!$F$9:$F$113&gt;200,ROW($1:$104),"X"),ROW('115年1月15日'!C88)),1),"")</f>
        <v/>
      </c>
      <c r="U90" s="30" t="str">
        <f>IFERROR(VLOOKUP($T90,'114年1月15日'!$B$9:$N$113,9,FALSE),"")</f>
        <v/>
      </c>
      <c r="V90" s="30" t="str">
        <f>IFERROR(VLOOKUP($T90,'114年1月15日'!$B$9:$N$113,10,FALSE),"")</f>
        <v/>
      </c>
      <c r="W90" s="30" t="str">
        <f>IFERROR(VLOOKUP($T90,'114年1月15日'!$B$9:$N$113,11,FALSE),"")</f>
        <v/>
      </c>
      <c r="X90" s="30" t="str">
        <f>IFERROR(VLOOKUP($T90,'114年1月15日'!$B$9:$N$113,12,FALSE),"")</f>
        <v/>
      </c>
    </row>
    <row r="91" spans="1:24" x14ac:dyDescent="0.25">
      <c r="A91" t="str">
        <f t="shared" si="0"/>
        <v/>
      </c>
      <c r="B91" s="30" t="str">
        <f t="array" ref="B91">IFERROR(INDEX('115年1月15日'!$B$9:$N$113,SMALL(IF('115年1月15日'!$C$9:$C$113&gt;200,ROW($1:$104),"X"),ROW('115年1月15日'!C89)),1),"")</f>
        <v/>
      </c>
      <c r="C91" s="30" t="str">
        <f>IFERROR(VLOOKUP($B91,'114年1月15日'!$B$9:$N$113,9,FALSE),"")</f>
        <v/>
      </c>
      <c r="D91" s="30" t="str">
        <f>IFERROR(VLOOKUP($B91,'114年1月15日'!$B$9:$N$113,10,FALSE),"")</f>
        <v/>
      </c>
      <c r="E91" s="30" t="str">
        <f>IFERROR(VLOOKUP($B91,'114年1月15日'!$B$9:$N$113,11,FALSE),"")</f>
        <v/>
      </c>
      <c r="F91" s="30" t="str">
        <f>IFERROR(VLOOKUP($B91,'114年1月15日'!$B$9:$N$113,12,FALSE),"")</f>
        <v/>
      </c>
      <c r="G91" s="30" t="str">
        <f t="shared" si="1"/>
        <v/>
      </c>
      <c r="H91" s="30" t="str">
        <f t="array" ref="H91">IFERROR(INDEX('115年1月15日'!$B$9:$N$113,SMALL(IF('115年1月15日'!$D$9:$D$113&gt;200,ROW($1:$104),"X"),ROW('115年1月15日'!C89)),1),"")</f>
        <v/>
      </c>
      <c r="I91" s="30" t="str">
        <f>IFERROR(VLOOKUP($H91,'114年1月15日'!$B$9:$N$113,9,FALSE),"")</f>
        <v/>
      </c>
      <c r="J91" s="30" t="str">
        <f>IFERROR(VLOOKUP($H91,'114年1月15日'!$B$9:$N$113,10,FALSE),"")</f>
        <v/>
      </c>
      <c r="K91" s="30" t="str">
        <f>IFERROR(VLOOKUP($H91,'114年1月15日'!$B$9:$N$113,11,FALSE),"")</f>
        <v/>
      </c>
      <c r="L91" s="30" t="str">
        <f>IFERROR(VLOOKUP($H91,'114年1月15日'!$B$9:$N$113,12,FALSE),"")</f>
        <v/>
      </c>
      <c r="M91" s="30" t="str">
        <f t="shared" si="2"/>
        <v/>
      </c>
      <c r="N91" s="30" t="str">
        <f t="array" ref="N91">IFERROR(INDEX('114年1月15日'!$B$9:$M$113,SMALL(IF('114年1月15日'!$E$9:$E$113&gt;200,ROW($1:$104),"X"),ROW('114年1月15日'!C89)),1),"")</f>
        <v/>
      </c>
      <c r="O91" s="30" t="str">
        <f>IFERROR(VLOOKUP($N91,'114年1月15日'!$B$9:$N$113,9,FALSE),"")</f>
        <v/>
      </c>
      <c r="P91" s="30" t="str">
        <f>IFERROR(VLOOKUP($N91,'114年1月15日'!$B$9:$N$113,10,FALSE),"")</f>
        <v/>
      </c>
      <c r="Q91" s="30" t="str">
        <f>IFERROR(VLOOKUP($N91,'114年1月15日'!$B$9:$N$113,11,FALSE),"")</f>
        <v/>
      </c>
      <c r="R91" s="30" t="str">
        <f>IFERROR(VLOOKUP($N91,'114年1月15日'!$B$9:$N$113,12,FALSE),"")</f>
        <v/>
      </c>
      <c r="S91" s="30" t="str">
        <f t="shared" si="3"/>
        <v/>
      </c>
      <c r="T91" s="30" t="str">
        <f t="array" ref="T91">IFERROR(INDEX('115年1月15日'!$B$9:$N$113,SMALL(IF('115年1月15日'!$F$9:$F$113&gt;200,ROW($1:$104),"X"),ROW('115年1月15日'!C89)),1),"")</f>
        <v/>
      </c>
      <c r="U91" s="30" t="str">
        <f>IFERROR(VLOOKUP($T91,'114年1月15日'!$B$9:$N$113,9,FALSE),"")</f>
        <v/>
      </c>
      <c r="V91" s="30" t="str">
        <f>IFERROR(VLOOKUP($T91,'114年1月15日'!$B$9:$N$113,10,FALSE),"")</f>
        <v/>
      </c>
      <c r="W91" s="30" t="str">
        <f>IFERROR(VLOOKUP($T91,'114年1月15日'!$B$9:$N$113,11,FALSE),"")</f>
        <v/>
      </c>
      <c r="X91" s="30" t="str">
        <f>IFERROR(VLOOKUP($T91,'114年1月15日'!$B$9:$N$113,12,FALSE),"")</f>
        <v/>
      </c>
    </row>
    <row r="92" spans="1:24" x14ac:dyDescent="0.25">
      <c r="A92" t="str">
        <f t="shared" si="0"/>
        <v/>
      </c>
      <c r="B92" s="30" t="str">
        <f t="array" ref="B92">IFERROR(INDEX('115年1月15日'!$B$9:$N$113,SMALL(IF('115年1月15日'!$C$9:$C$113&gt;200,ROW($1:$104),"X"),ROW('115年1月15日'!C90)),1),"")</f>
        <v/>
      </c>
      <c r="C92" s="30" t="str">
        <f>IFERROR(VLOOKUP($B92,'114年1月15日'!$B$9:$N$113,9,FALSE),"")</f>
        <v/>
      </c>
      <c r="D92" s="30" t="str">
        <f>IFERROR(VLOOKUP($B92,'114年1月15日'!$B$9:$N$113,10,FALSE),"")</f>
        <v/>
      </c>
      <c r="E92" s="30" t="str">
        <f>IFERROR(VLOOKUP($B92,'114年1月15日'!$B$9:$N$113,11,FALSE),"")</f>
        <v/>
      </c>
      <c r="F92" s="30" t="str">
        <f>IFERROR(VLOOKUP($B92,'114年1月15日'!$B$9:$N$113,12,FALSE),"")</f>
        <v/>
      </c>
      <c r="G92" s="30" t="str">
        <f t="shared" si="1"/>
        <v/>
      </c>
      <c r="H92" s="30" t="str">
        <f t="array" ref="H92">IFERROR(INDEX('115年1月15日'!$B$9:$N$113,SMALL(IF('115年1月15日'!$D$9:$D$113&gt;200,ROW($1:$104),"X"),ROW('115年1月15日'!C90)),1),"")</f>
        <v/>
      </c>
      <c r="I92" s="30" t="str">
        <f>IFERROR(VLOOKUP($H92,'114年1月15日'!$B$9:$N$113,9,FALSE),"")</f>
        <v/>
      </c>
      <c r="J92" s="30" t="str">
        <f>IFERROR(VLOOKUP($H92,'114年1月15日'!$B$9:$N$113,10,FALSE),"")</f>
        <v/>
      </c>
      <c r="K92" s="30" t="str">
        <f>IFERROR(VLOOKUP($H92,'114年1月15日'!$B$9:$N$113,11,FALSE),"")</f>
        <v/>
      </c>
      <c r="L92" s="30" t="str">
        <f>IFERROR(VLOOKUP($H92,'114年1月15日'!$B$9:$N$113,12,FALSE),"")</f>
        <v/>
      </c>
      <c r="M92" s="30" t="str">
        <f t="shared" si="2"/>
        <v/>
      </c>
      <c r="N92" s="30" t="str">
        <f t="array" ref="N92">IFERROR(INDEX('114年1月15日'!$B$9:$M$113,SMALL(IF('114年1月15日'!$E$9:$E$113&gt;200,ROW($1:$104),"X"),ROW('114年1月15日'!C90)),1),"")</f>
        <v/>
      </c>
      <c r="O92" s="30" t="str">
        <f>IFERROR(VLOOKUP($N92,'114年1月15日'!$B$9:$N$113,9,FALSE),"")</f>
        <v/>
      </c>
      <c r="P92" s="30" t="str">
        <f>IFERROR(VLOOKUP($N92,'114年1月15日'!$B$9:$N$113,10,FALSE),"")</f>
        <v/>
      </c>
      <c r="Q92" s="30" t="str">
        <f>IFERROR(VLOOKUP($N92,'114年1月15日'!$B$9:$N$113,11,FALSE),"")</f>
        <v/>
      </c>
      <c r="R92" s="30" t="str">
        <f>IFERROR(VLOOKUP($N92,'114年1月15日'!$B$9:$N$113,12,FALSE),"")</f>
        <v/>
      </c>
      <c r="S92" s="30" t="str">
        <f t="shared" si="3"/>
        <v/>
      </c>
      <c r="T92" s="30" t="str">
        <f t="array" ref="T92">IFERROR(INDEX('115年1月15日'!$B$9:$N$113,SMALL(IF('115年1月15日'!$F$9:$F$113&gt;200,ROW($1:$104),"X"),ROW('115年1月15日'!C90)),1),"")</f>
        <v/>
      </c>
      <c r="U92" s="30" t="str">
        <f>IFERROR(VLOOKUP($T92,'114年1月15日'!$B$9:$N$113,9,FALSE),"")</f>
        <v/>
      </c>
      <c r="V92" s="30" t="str">
        <f>IFERROR(VLOOKUP($T92,'114年1月15日'!$B$9:$N$113,10,FALSE),"")</f>
        <v/>
      </c>
      <c r="W92" s="30" t="str">
        <f>IFERROR(VLOOKUP($T92,'114年1月15日'!$B$9:$N$113,11,FALSE),"")</f>
        <v/>
      </c>
      <c r="X92" s="30" t="str">
        <f>IFERROR(VLOOKUP($T92,'114年1月15日'!$B$9:$N$113,12,FALSE),"")</f>
        <v/>
      </c>
    </row>
    <row r="93" spans="1:24" x14ac:dyDescent="0.25">
      <c r="A93" t="str">
        <f t="shared" si="0"/>
        <v/>
      </c>
      <c r="B93" s="30" t="str">
        <f t="array" ref="B93">IFERROR(INDEX('115年1月15日'!$B$9:$N$113,SMALL(IF('115年1月15日'!$C$9:$C$113&gt;200,ROW($1:$104),"X"),ROW('115年1月15日'!C91)),1),"")</f>
        <v/>
      </c>
      <c r="C93" s="30" t="str">
        <f>IFERROR(VLOOKUP($B93,'114年1月15日'!$B$9:$N$113,9,FALSE),"")</f>
        <v/>
      </c>
      <c r="D93" s="30" t="str">
        <f>IFERROR(VLOOKUP($B93,'114年1月15日'!$B$9:$N$113,10,FALSE),"")</f>
        <v/>
      </c>
      <c r="E93" s="30" t="str">
        <f>IFERROR(VLOOKUP($B93,'114年1月15日'!$B$9:$N$113,11,FALSE),"")</f>
        <v/>
      </c>
      <c r="F93" s="30" t="str">
        <f>IFERROR(VLOOKUP($B93,'114年1月15日'!$B$9:$N$113,12,FALSE),"")</f>
        <v/>
      </c>
      <c r="G93" s="30" t="str">
        <f t="shared" si="1"/>
        <v/>
      </c>
      <c r="H93" s="30" t="str">
        <f t="array" ref="H93">IFERROR(INDEX('115年1月15日'!$B$9:$N$113,SMALL(IF('115年1月15日'!$D$9:$D$113&gt;200,ROW($1:$104),"X"),ROW('115年1月15日'!C91)),1),"")</f>
        <v/>
      </c>
      <c r="I93" s="30" t="str">
        <f>IFERROR(VLOOKUP($H93,'114年1月15日'!$B$9:$N$113,9,FALSE),"")</f>
        <v/>
      </c>
      <c r="J93" s="30" t="str">
        <f>IFERROR(VLOOKUP($H93,'114年1月15日'!$B$9:$N$113,10,FALSE),"")</f>
        <v/>
      </c>
      <c r="K93" s="30" t="str">
        <f>IFERROR(VLOOKUP($H93,'114年1月15日'!$B$9:$N$113,11,FALSE),"")</f>
        <v/>
      </c>
      <c r="L93" s="30" t="str">
        <f>IFERROR(VLOOKUP($H93,'114年1月15日'!$B$9:$N$113,12,FALSE),"")</f>
        <v/>
      </c>
      <c r="M93" s="30" t="str">
        <f t="shared" si="2"/>
        <v/>
      </c>
      <c r="N93" s="30" t="str">
        <f t="array" ref="N93">IFERROR(INDEX('114年1月15日'!$B$9:$M$113,SMALL(IF('114年1月15日'!$E$9:$E$113&gt;200,ROW($1:$104),"X"),ROW('114年1月15日'!C91)),1),"")</f>
        <v/>
      </c>
      <c r="O93" s="30" t="str">
        <f>IFERROR(VLOOKUP($N93,'114年1月15日'!$B$9:$N$113,9,FALSE),"")</f>
        <v/>
      </c>
      <c r="P93" s="30" t="str">
        <f>IFERROR(VLOOKUP($N93,'114年1月15日'!$B$9:$N$113,10,FALSE),"")</f>
        <v/>
      </c>
      <c r="Q93" s="30" t="str">
        <f>IFERROR(VLOOKUP($N93,'114年1月15日'!$B$9:$N$113,11,FALSE),"")</f>
        <v/>
      </c>
      <c r="R93" s="30" t="str">
        <f>IFERROR(VLOOKUP($N93,'114年1月15日'!$B$9:$N$113,12,FALSE),"")</f>
        <v/>
      </c>
      <c r="S93" s="30" t="str">
        <f t="shared" si="3"/>
        <v/>
      </c>
      <c r="T93" s="30" t="str">
        <f t="array" ref="T93">IFERROR(INDEX('115年1月15日'!$B$9:$N$113,SMALL(IF('115年1月15日'!$F$9:$F$113&gt;200,ROW($1:$104),"X"),ROW('115年1月15日'!C91)),1),"")</f>
        <v/>
      </c>
      <c r="U93" s="30" t="str">
        <f>IFERROR(VLOOKUP($T93,'114年1月15日'!$B$9:$N$113,9,FALSE),"")</f>
        <v/>
      </c>
      <c r="V93" s="30" t="str">
        <f>IFERROR(VLOOKUP($T93,'114年1月15日'!$B$9:$N$113,10,FALSE),"")</f>
        <v/>
      </c>
      <c r="W93" s="30" t="str">
        <f>IFERROR(VLOOKUP($T93,'114年1月15日'!$B$9:$N$113,11,FALSE),"")</f>
        <v/>
      </c>
      <c r="X93" s="30" t="str">
        <f>IFERROR(VLOOKUP($T93,'114年1月15日'!$B$9:$N$113,12,FALSE),"")</f>
        <v/>
      </c>
    </row>
    <row r="94" spans="1:24" x14ac:dyDescent="0.25">
      <c r="A94" t="str">
        <f t="shared" si="0"/>
        <v/>
      </c>
      <c r="B94" s="30" t="str">
        <f t="array" ref="B94">IFERROR(INDEX('115年1月15日'!$B$9:$N$113,SMALL(IF('115年1月15日'!$C$9:$C$113&gt;200,ROW($1:$104),"X"),ROW('115年1月15日'!C92)),1),"")</f>
        <v/>
      </c>
      <c r="C94" s="30" t="str">
        <f>IFERROR(VLOOKUP($B94,'114年1月15日'!$B$9:$N$113,9,FALSE),"")</f>
        <v/>
      </c>
      <c r="D94" s="30" t="str">
        <f>IFERROR(VLOOKUP($B94,'114年1月15日'!$B$9:$N$113,10,FALSE),"")</f>
        <v/>
      </c>
      <c r="E94" s="30" t="str">
        <f>IFERROR(VLOOKUP($B94,'114年1月15日'!$B$9:$N$113,11,FALSE),"")</f>
        <v/>
      </c>
      <c r="F94" s="30" t="str">
        <f>IFERROR(VLOOKUP($B94,'114年1月15日'!$B$9:$N$113,12,FALSE),"")</f>
        <v/>
      </c>
      <c r="G94" s="30" t="str">
        <f t="shared" si="1"/>
        <v/>
      </c>
      <c r="H94" s="30" t="str">
        <f t="array" ref="H94">IFERROR(INDEX('115年1月15日'!$B$9:$N$113,SMALL(IF('115年1月15日'!$D$9:$D$113&gt;200,ROW($1:$104),"X"),ROW('115年1月15日'!C92)),1),"")</f>
        <v/>
      </c>
      <c r="I94" s="30" t="str">
        <f>IFERROR(VLOOKUP($H94,'114年1月15日'!$B$9:$N$113,9,FALSE),"")</f>
        <v/>
      </c>
      <c r="J94" s="30" t="str">
        <f>IFERROR(VLOOKUP($H94,'114年1月15日'!$B$9:$N$113,10,FALSE),"")</f>
        <v/>
      </c>
      <c r="K94" s="30" t="str">
        <f>IFERROR(VLOOKUP($H94,'114年1月15日'!$B$9:$N$113,11,FALSE),"")</f>
        <v/>
      </c>
      <c r="L94" s="30" t="str">
        <f>IFERROR(VLOOKUP($H94,'114年1月15日'!$B$9:$N$113,12,FALSE),"")</f>
        <v/>
      </c>
      <c r="M94" s="30" t="str">
        <f t="shared" si="2"/>
        <v/>
      </c>
      <c r="N94" s="30" t="str">
        <f t="array" ref="N94">IFERROR(INDEX('114年1月15日'!$B$9:$M$113,SMALL(IF('114年1月15日'!$E$9:$E$113&gt;200,ROW($1:$104),"X"),ROW('114年1月15日'!C92)),1),"")</f>
        <v/>
      </c>
      <c r="O94" s="30" t="str">
        <f>IFERROR(VLOOKUP($N94,'114年1月15日'!$B$9:$N$113,9,FALSE),"")</f>
        <v/>
      </c>
      <c r="P94" s="30" t="str">
        <f>IFERROR(VLOOKUP($N94,'114年1月15日'!$B$9:$N$113,10,FALSE),"")</f>
        <v/>
      </c>
      <c r="Q94" s="30" t="str">
        <f>IFERROR(VLOOKUP($N94,'114年1月15日'!$B$9:$N$113,11,FALSE),"")</f>
        <v/>
      </c>
      <c r="R94" s="30" t="str">
        <f>IFERROR(VLOOKUP($N94,'114年1月15日'!$B$9:$N$113,12,FALSE),"")</f>
        <v/>
      </c>
      <c r="S94" s="30" t="str">
        <f t="shared" si="3"/>
        <v/>
      </c>
      <c r="T94" s="30" t="str">
        <f t="array" ref="T94">IFERROR(INDEX('115年1月15日'!$B$9:$N$113,SMALL(IF('115年1月15日'!$F$9:$F$113&gt;200,ROW($1:$104),"X"),ROW('115年1月15日'!C92)),1),"")</f>
        <v/>
      </c>
      <c r="U94" s="30" t="str">
        <f>IFERROR(VLOOKUP($T94,'114年1月15日'!$B$9:$N$113,9,FALSE),"")</f>
        <v/>
      </c>
      <c r="V94" s="30" t="str">
        <f>IFERROR(VLOOKUP($T94,'114年1月15日'!$B$9:$N$113,10,FALSE),"")</f>
        <v/>
      </c>
      <c r="W94" s="30" t="str">
        <f>IFERROR(VLOOKUP($T94,'114年1月15日'!$B$9:$N$113,11,FALSE),"")</f>
        <v/>
      </c>
      <c r="X94" s="30" t="str">
        <f>IFERROR(VLOOKUP($T94,'114年1月15日'!$B$9:$N$113,12,FALSE),"")</f>
        <v/>
      </c>
    </row>
    <row r="95" spans="1:24" x14ac:dyDescent="0.25">
      <c r="A95" t="str">
        <f t="shared" si="0"/>
        <v/>
      </c>
      <c r="B95" s="30" t="str">
        <f t="array" ref="B95">IFERROR(INDEX('115年1月15日'!$B$9:$N$113,SMALL(IF('115年1月15日'!$C$9:$C$113&gt;200,ROW($1:$104),"X"),ROW('115年1月15日'!C93)),1),"")</f>
        <v/>
      </c>
      <c r="C95" s="30" t="str">
        <f>IFERROR(VLOOKUP($B95,'114年1月15日'!$B$9:$N$113,9,FALSE),"")</f>
        <v/>
      </c>
      <c r="D95" s="30" t="str">
        <f>IFERROR(VLOOKUP($B95,'114年1月15日'!$B$9:$N$113,10,FALSE),"")</f>
        <v/>
      </c>
      <c r="E95" s="30" t="str">
        <f>IFERROR(VLOOKUP($B95,'114年1月15日'!$B$9:$N$113,11,FALSE),"")</f>
        <v/>
      </c>
      <c r="F95" s="30" t="str">
        <f>IFERROR(VLOOKUP($B95,'114年1月15日'!$B$9:$N$113,12,FALSE),"")</f>
        <v/>
      </c>
      <c r="G95" s="30" t="str">
        <f t="shared" si="1"/>
        <v/>
      </c>
      <c r="H95" s="30" t="str">
        <f t="array" ref="H95">IFERROR(INDEX('115年1月15日'!$B$9:$N$113,SMALL(IF('115年1月15日'!$D$9:$D$113&gt;200,ROW($1:$104),"X"),ROW('115年1月15日'!C93)),1),"")</f>
        <v/>
      </c>
      <c r="I95" s="30" t="str">
        <f>IFERROR(VLOOKUP($H95,'114年1月15日'!$B$9:$N$113,9,FALSE),"")</f>
        <v/>
      </c>
      <c r="J95" s="30" t="str">
        <f>IFERROR(VLOOKUP($H95,'114年1月15日'!$B$9:$N$113,10,FALSE),"")</f>
        <v/>
      </c>
      <c r="K95" s="30" t="str">
        <f>IFERROR(VLOOKUP($H95,'114年1月15日'!$B$9:$N$113,11,FALSE),"")</f>
        <v/>
      </c>
      <c r="L95" s="30" t="str">
        <f>IFERROR(VLOOKUP($H95,'114年1月15日'!$B$9:$N$113,12,FALSE),"")</f>
        <v/>
      </c>
      <c r="M95" s="30" t="str">
        <f t="shared" si="2"/>
        <v/>
      </c>
      <c r="N95" s="30" t="str">
        <f t="array" ref="N95">IFERROR(INDEX('114年1月15日'!$B$9:$M$113,SMALL(IF('114年1月15日'!$E$9:$E$113&gt;200,ROW($1:$104),"X"),ROW('114年1月15日'!C93)),1),"")</f>
        <v/>
      </c>
      <c r="O95" s="30" t="str">
        <f>IFERROR(VLOOKUP($N95,'114年1月15日'!$B$9:$N$113,9,FALSE),"")</f>
        <v/>
      </c>
      <c r="P95" s="30" t="str">
        <f>IFERROR(VLOOKUP($N95,'114年1月15日'!$B$9:$N$113,10,FALSE),"")</f>
        <v/>
      </c>
      <c r="Q95" s="30" t="str">
        <f>IFERROR(VLOOKUP($N95,'114年1月15日'!$B$9:$N$113,11,FALSE),"")</f>
        <v/>
      </c>
      <c r="R95" s="30" t="str">
        <f>IFERROR(VLOOKUP($N95,'114年1月15日'!$B$9:$N$113,12,FALSE),"")</f>
        <v/>
      </c>
      <c r="S95" s="30" t="str">
        <f t="shared" si="3"/>
        <v/>
      </c>
      <c r="T95" s="30" t="str">
        <f t="array" ref="T95">IFERROR(INDEX('115年1月15日'!$B$9:$N$113,SMALL(IF('115年1月15日'!$F$9:$F$113&gt;200,ROW($1:$104),"X"),ROW('115年1月15日'!C93)),1),"")</f>
        <v/>
      </c>
      <c r="U95" s="30" t="str">
        <f>IFERROR(VLOOKUP($T95,'114年1月15日'!$B$9:$N$113,9,FALSE),"")</f>
        <v/>
      </c>
      <c r="V95" s="30" t="str">
        <f>IFERROR(VLOOKUP($T95,'114年1月15日'!$B$9:$N$113,10,FALSE),"")</f>
        <v/>
      </c>
      <c r="W95" s="30" t="str">
        <f>IFERROR(VLOOKUP($T95,'114年1月15日'!$B$9:$N$113,11,FALSE),"")</f>
        <v/>
      </c>
      <c r="X95" s="30" t="str">
        <f>IFERROR(VLOOKUP($T95,'114年1月15日'!$B$9:$N$113,12,FALSE),"")</f>
        <v/>
      </c>
    </row>
    <row r="96" spans="1:24" x14ac:dyDescent="0.25">
      <c r="A96" t="str">
        <f t="shared" si="0"/>
        <v/>
      </c>
      <c r="B96" s="30" t="str">
        <f t="array" ref="B96">IFERROR(INDEX('115年1月15日'!$B$9:$N$113,SMALL(IF('115年1月15日'!$C$9:$C$113&gt;200,ROW($1:$104),"X"),ROW('115年1月15日'!C94)),1),"")</f>
        <v/>
      </c>
      <c r="C96" s="30" t="str">
        <f>IFERROR(VLOOKUP($B96,'114年1月15日'!$B$9:$N$113,9,FALSE),"")</f>
        <v/>
      </c>
      <c r="D96" s="30" t="str">
        <f>IFERROR(VLOOKUP($B96,'114年1月15日'!$B$9:$N$113,10,FALSE),"")</f>
        <v/>
      </c>
      <c r="E96" s="30" t="str">
        <f>IFERROR(VLOOKUP($B96,'114年1月15日'!$B$9:$N$113,11,FALSE),"")</f>
        <v/>
      </c>
      <c r="F96" s="30" t="str">
        <f>IFERROR(VLOOKUP($B96,'114年1月15日'!$B$9:$N$113,12,FALSE),"")</f>
        <v/>
      </c>
      <c r="G96" s="30" t="str">
        <f t="shared" si="1"/>
        <v/>
      </c>
      <c r="H96" s="30" t="str">
        <f t="array" ref="H96">IFERROR(INDEX('115年1月15日'!$B$9:$N$113,SMALL(IF('115年1月15日'!$D$9:$D$113&gt;200,ROW($1:$104),"X"),ROW('115年1月15日'!C94)),1),"")</f>
        <v/>
      </c>
      <c r="I96" s="30" t="str">
        <f>IFERROR(VLOOKUP($H96,'114年1月15日'!$B$9:$N$113,9,FALSE),"")</f>
        <v/>
      </c>
      <c r="J96" s="30" t="str">
        <f>IFERROR(VLOOKUP($H96,'114年1月15日'!$B$9:$N$113,10,FALSE),"")</f>
        <v/>
      </c>
      <c r="K96" s="30" t="str">
        <f>IFERROR(VLOOKUP($H96,'114年1月15日'!$B$9:$N$113,11,FALSE),"")</f>
        <v/>
      </c>
      <c r="L96" s="30" t="str">
        <f>IFERROR(VLOOKUP($H96,'114年1月15日'!$B$9:$N$113,12,FALSE),"")</f>
        <v/>
      </c>
      <c r="M96" s="30" t="str">
        <f t="shared" si="2"/>
        <v/>
      </c>
      <c r="N96" s="30" t="str">
        <f t="array" ref="N96">IFERROR(INDEX('114年1月15日'!$B$9:$M$113,SMALL(IF('114年1月15日'!$E$9:$E$113&gt;200,ROW($1:$104),"X"),ROW('114年1月15日'!C94)),1),"")</f>
        <v/>
      </c>
      <c r="O96" s="30" t="str">
        <f>IFERROR(VLOOKUP($N96,'114年1月15日'!$B$9:$N$113,9,FALSE),"")</f>
        <v/>
      </c>
      <c r="P96" s="30" t="str">
        <f>IFERROR(VLOOKUP($N96,'114年1月15日'!$B$9:$N$113,10,FALSE),"")</f>
        <v/>
      </c>
      <c r="Q96" s="30" t="str">
        <f>IFERROR(VLOOKUP($N96,'114年1月15日'!$B$9:$N$113,11,FALSE),"")</f>
        <v/>
      </c>
      <c r="R96" s="30" t="str">
        <f>IFERROR(VLOOKUP($N96,'114年1月15日'!$B$9:$N$113,12,FALSE),"")</f>
        <v/>
      </c>
      <c r="S96" s="30" t="str">
        <f t="shared" si="3"/>
        <v/>
      </c>
      <c r="T96" s="30" t="str">
        <f t="array" ref="T96">IFERROR(INDEX('115年1月15日'!$B$9:$N$113,SMALL(IF('115年1月15日'!$F$9:$F$113&gt;200,ROW($1:$104),"X"),ROW('115年1月15日'!C94)),1),"")</f>
        <v/>
      </c>
      <c r="U96" s="30" t="str">
        <f>IFERROR(VLOOKUP($T96,'114年1月15日'!$B$9:$N$113,9,FALSE),"")</f>
        <v/>
      </c>
      <c r="V96" s="30" t="str">
        <f>IFERROR(VLOOKUP($T96,'114年1月15日'!$B$9:$N$113,10,FALSE),"")</f>
        <v/>
      </c>
      <c r="W96" s="30" t="str">
        <f>IFERROR(VLOOKUP($T96,'114年1月15日'!$B$9:$N$113,11,FALSE),"")</f>
        <v/>
      </c>
      <c r="X96" s="30" t="str">
        <f>IFERROR(VLOOKUP($T96,'114年1月15日'!$B$9:$N$113,12,FALSE),"")</f>
        <v/>
      </c>
    </row>
    <row r="97" spans="1:24" x14ac:dyDescent="0.25">
      <c r="A97" t="str">
        <f t="shared" si="0"/>
        <v/>
      </c>
      <c r="B97" s="30" t="str">
        <f t="array" ref="B97">IFERROR(INDEX('115年1月15日'!$B$9:$N$113,SMALL(IF('115年1月15日'!$C$9:$C$113&gt;200,ROW($1:$104),"X"),ROW('115年1月15日'!C95)),1),"")</f>
        <v/>
      </c>
      <c r="C97" s="30" t="str">
        <f>IFERROR(VLOOKUP($B97,'114年1月15日'!$B$9:$N$113,9,FALSE),"")</f>
        <v/>
      </c>
      <c r="D97" s="30" t="str">
        <f>IFERROR(VLOOKUP($B97,'114年1月15日'!$B$9:$N$113,10,FALSE),"")</f>
        <v/>
      </c>
      <c r="E97" s="30" t="str">
        <f>IFERROR(VLOOKUP($B97,'114年1月15日'!$B$9:$N$113,11,FALSE),"")</f>
        <v/>
      </c>
      <c r="F97" s="30" t="str">
        <f>IFERROR(VLOOKUP($B97,'114年1月15日'!$B$9:$N$113,12,FALSE),"")</f>
        <v/>
      </c>
      <c r="G97" s="30" t="str">
        <f t="shared" si="1"/>
        <v/>
      </c>
      <c r="H97" s="30" t="str">
        <f t="array" ref="H97">IFERROR(INDEX('115年1月15日'!$B$9:$N$113,SMALL(IF('115年1月15日'!$D$9:$D$113&gt;200,ROW($1:$104),"X"),ROW('115年1月15日'!C95)),1),"")</f>
        <v/>
      </c>
      <c r="I97" s="30" t="str">
        <f>IFERROR(VLOOKUP($H97,'114年1月15日'!$B$9:$N$113,9,FALSE),"")</f>
        <v/>
      </c>
      <c r="J97" s="30" t="str">
        <f>IFERROR(VLOOKUP($H97,'114年1月15日'!$B$9:$N$113,10,FALSE),"")</f>
        <v/>
      </c>
      <c r="K97" s="30" t="str">
        <f>IFERROR(VLOOKUP($H97,'114年1月15日'!$B$9:$N$113,11,FALSE),"")</f>
        <v/>
      </c>
      <c r="L97" s="30" t="str">
        <f>IFERROR(VLOOKUP($H97,'114年1月15日'!$B$9:$N$113,12,FALSE),"")</f>
        <v/>
      </c>
      <c r="M97" s="30" t="str">
        <f t="shared" si="2"/>
        <v/>
      </c>
      <c r="N97" s="30" t="str">
        <f t="array" ref="N97">IFERROR(INDEX('114年1月15日'!$B$9:$M$113,SMALL(IF('114年1月15日'!$E$9:$E$113&gt;200,ROW($1:$104),"X"),ROW('114年1月15日'!C95)),1),"")</f>
        <v/>
      </c>
      <c r="O97" s="30" t="str">
        <f>IFERROR(VLOOKUP($N97,'114年1月15日'!$B$9:$N$113,9,FALSE),"")</f>
        <v/>
      </c>
      <c r="P97" s="30" t="str">
        <f>IFERROR(VLOOKUP($N97,'114年1月15日'!$B$9:$N$113,10,FALSE),"")</f>
        <v/>
      </c>
      <c r="Q97" s="30" t="str">
        <f>IFERROR(VLOOKUP($N97,'114年1月15日'!$B$9:$N$113,11,FALSE),"")</f>
        <v/>
      </c>
      <c r="R97" s="30" t="str">
        <f>IFERROR(VLOOKUP($N97,'114年1月15日'!$B$9:$N$113,12,FALSE),"")</f>
        <v/>
      </c>
      <c r="S97" s="30" t="str">
        <f t="shared" si="3"/>
        <v/>
      </c>
      <c r="T97" s="30" t="str">
        <f t="array" ref="T97">IFERROR(INDEX('115年1月15日'!$B$9:$N$113,SMALL(IF('115年1月15日'!$F$9:$F$113&gt;200,ROW($1:$104),"X"),ROW('115年1月15日'!C95)),1),"")</f>
        <v/>
      </c>
      <c r="U97" s="30" t="str">
        <f>IFERROR(VLOOKUP($T97,'114年1月15日'!$B$9:$N$113,9,FALSE),"")</f>
        <v/>
      </c>
      <c r="V97" s="30" t="str">
        <f>IFERROR(VLOOKUP($T97,'114年1月15日'!$B$9:$N$113,10,FALSE),"")</f>
        <v/>
      </c>
      <c r="W97" s="30" t="str">
        <f>IFERROR(VLOOKUP($T97,'114年1月15日'!$B$9:$N$113,11,FALSE),"")</f>
        <v/>
      </c>
      <c r="X97" s="30" t="str">
        <f>IFERROR(VLOOKUP($T97,'114年1月15日'!$B$9:$N$113,12,FALSE),"")</f>
        <v/>
      </c>
    </row>
    <row r="98" spans="1:24" x14ac:dyDescent="0.25">
      <c r="A98" t="str">
        <f t="shared" si="0"/>
        <v/>
      </c>
      <c r="B98" s="30" t="str">
        <f t="array" ref="B98">IFERROR(INDEX('115年1月15日'!$B$9:$N$113,SMALL(IF('115年1月15日'!$C$9:$C$113&gt;200,ROW($1:$104),"X"),ROW('115年1月15日'!C96)),1),"")</f>
        <v/>
      </c>
      <c r="C98" s="30" t="str">
        <f>IFERROR(VLOOKUP($B98,'114年1月15日'!$B$9:$N$113,9,FALSE),"")</f>
        <v/>
      </c>
      <c r="D98" s="30" t="str">
        <f>IFERROR(VLOOKUP($B98,'114年1月15日'!$B$9:$N$113,10,FALSE),"")</f>
        <v/>
      </c>
      <c r="E98" s="30" t="str">
        <f>IFERROR(VLOOKUP($B98,'114年1月15日'!$B$9:$N$113,11,FALSE),"")</f>
        <v/>
      </c>
      <c r="F98" s="30" t="str">
        <f>IFERROR(VLOOKUP($B98,'114年1月15日'!$B$9:$N$113,12,FALSE),"")</f>
        <v/>
      </c>
      <c r="G98" s="30" t="str">
        <f t="shared" si="1"/>
        <v/>
      </c>
      <c r="H98" s="30" t="str">
        <f t="array" ref="H98">IFERROR(INDEX('115年1月15日'!$B$9:$N$113,SMALL(IF('115年1月15日'!$D$9:$D$113&gt;200,ROW($1:$104),"X"),ROW('115年1月15日'!C96)),1),"")</f>
        <v/>
      </c>
      <c r="I98" s="30" t="str">
        <f>IFERROR(VLOOKUP($H98,'114年1月15日'!$B$9:$N$113,9,FALSE),"")</f>
        <v/>
      </c>
      <c r="J98" s="30" t="str">
        <f>IFERROR(VLOOKUP($H98,'114年1月15日'!$B$9:$N$113,10,FALSE),"")</f>
        <v/>
      </c>
      <c r="K98" s="30" t="str">
        <f>IFERROR(VLOOKUP($H98,'114年1月15日'!$B$9:$N$113,11,FALSE),"")</f>
        <v/>
      </c>
      <c r="L98" s="30" t="str">
        <f>IFERROR(VLOOKUP($H98,'114年1月15日'!$B$9:$N$113,12,FALSE),"")</f>
        <v/>
      </c>
      <c r="M98" s="30" t="str">
        <f t="shared" si="2"/>
        <v/>
      </c>
      <c r="N98" s="30" t="str">
        <f t="array" ref="N98">IFERROR(INDEX('114年1月15日'!$B$9:$M$113,SMALL(IF('114年1月15日'!$E$9:$E$113&gt;200,ROW($1:$104),"X"),ROW('114年1月15日'!C96)),1),"")</f>
        <v/>
      </c>
      <c r="O98" s="30" t="str">
        <f>IFERROR(VLOOKUP($N98,'114年1月15日'!$B$9:$N$113,9,FALSE),"")</f>
        <v/>
      </c>
      <c r="P98" s="30" t="str">
        <f>IFERROR(VLOOKUP($N98,'114年1月15日'!$B$9:$N$113,10,FALSE),"")</f>
        <v/>
      </c>
      <c r="Q98" s="30" t="str">
        <f>IFERROR(VLOOKUP($N98,'114年1月15日'!$B$9:$N$113,11,FALSE),"")</f>
        <v/>
      </c>
      <c r="R98" s="30" t="str">
        <f>IFERROR(VLOOKUP($N98,'114年1月15日'!$B$9:$N$113,12,FALSE),"")</f>
        <v/>
      </c>
      <c r="S98" s="30" t="str">
        <f t="shared" si="3"/>
        <v/>
      </c>
      <c r="T98" s="30" t="str">
        <f t="array" ref="T98">IFERROR(INDEX('115年1月15日'!$B$9:$N$113,SMALL(IF('115年1月15日'!$F$9:$F$113&gt;200,ROW($1:$104),"X"),ROW('115年1月15日'!C96)),1),"")</f>
        <v/>
      </c>
      <c r="U98" s="30" t="str">
        <f>IFERROR(VLOOKUP($T98,'114年1月15日'!$B$9:$N$113,9,FALSE),"")</f>
        <v/>
      </c>
      <c r="V98" s="30" t="str">
        <f>IFERROR(VLOOKUP($T98,'114年1月15日'!$B$9:$N$113,10,FALSE),"")</f>
        <v/>
      </c>
      <c r="W98" s="30" t="str">
        <f>IFERROR(VLOOKUP($T98,'114年1月15日'!$B$9:$N$113,11,FALSE),"")</f>
        <v/>
      </c>
      <c r="X98" s="30" t="str">
        <f>IFERROR(VLOOKUP($T98,'114年1月15日'!$B$9:$N$113,12,FALSE),"")</f>
        <v/>
      </c>
    </row>
    <row r="99" spans="1:24" x14ac:dyDescent="0.25">
      <c r="A99" t="str">
        <f t="shared" ref="A99:A100" si="4">IF($B99&lt;&gt;"",$A98+1,"")</f>
        <v/>
      </c>
      <c r="G99" s="30" t="str">
        <f t="shared" ref="G99:G100" si="5">IF($H99&lt;&gt;"",$G98+1,"")</f>
        <v/>
      </c>
      <c r="M99" s="30" t="str">
        <f t="shared" ref="M99:M100" si="6">IF($N99&lt;&gt;"",$M98+1,"")</f>
        <v/>
      </c>
      <c r="S99" s="30" t="str">
        <f t="shared" ref="S99:S100" si="7">IF($T99&lt;&gt;"",$S98+1,"")</f>
        <v/>
      </c>
    </row>
    <row r="100" spans="1:24" x14ac:dyDescent="0.25">
      <c r="A100" t="str">
        <f t="shared" si="4"/>
        <v/>
      </c>
      <c r="G100" s="30" t="str">
        <f t="shared" si="5"/>
        <v/>
      </c>
      <c r="M100" s="30" t="str">
        <f t="shared" si="6"/>
        <v/>
      </c>
      <c r="S100" s="30" t="str">
        <f t="shared" si="7"/>
        <v/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rgb="FFFF0000"/>
  </sheetPr>
  <dimension ref="A1:P508"/>
  <sheetViews>
    <sheetView topLeftCell="A6" workbookViewId="0">
      <selection activeCell="B16" sqref="B16"/>
    </sheetView>
  </sheetViews>
  <sheetFormatPr defaultRowHeight="16.5" x14ac:dyDescent="0.25"/>
  <cols>
    <col min="1" max="1" width="4.25" style="30" customWidth="1"/>
    <col min="2" max="2" width="8.375" style="30" customWidth="1"/>
    <col min="3" max="3" width="6.25" customWidth="1"/>
    <col min="4" max="4" width="6.5" customWidth="1"/>
    <col min="5" max="5" width="6.25" customWidth="1"/>
    <col min="6" max="6" width="5.625" style="30" customWidth="1"/>
    <col min="7" max="7" width="5.75" style="30" customWidth="1"/>
    <col min="8" max="8" width="6" style="30" customWidth="1"/>
    <col min="9" max="9" width="6.25" customWidth="1"/>
    <col min="10" max="10" width="8" style="30" customWidth="1"/>
    <col min="11" max="11" width="7.5" style="30" customWidth="1"/>
    <col min="12" max="12" width="7.75" style="30" customWidth="1"/>
    <col min="13" max="13" width="7.375" style="30" customWidth="1"/>
    <col min="14" max="14" width="6.875" style="30" customWidth="1"/>
    <col min="15" max="15" width="38.25" customWidth="1"/>
    <col min="16" max="16" width="12.75" customWidth="1"/>
  </cols>
  <sheetData>
    <row r="1" spans="1:16" s="102" customFormat="1" x14ac:dyDescent="0.25">
      <c r="A1" s="108">
        <v>114</v>
      </c>
      <c r="B1" s="95" t="str">
        <f>CHOOSE(IF(MOD(A1+1911,60)&lt;&gt;0,MOD(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C1" s="95" t="s">
        <v>840</v>
      </c>
      <c r="D1" s="58">
        <v>1</v>
      </c>
      <c r="E1" s="58" t="s">
        <v>1019</v>
      </c>
      <c r="F1" s="58">
        <v>9</v>
      </c>
      <c r="G1" s="58" t="s">
        <v>1020</v>
      </c>
      <c r="H1" s="232" t="s">
        <v>1021</v>
      </c>
      <c r="I1" s="94"/>
      <c r="J1" s="95"/>
      <c r="K1" s="95">
        <v>200</v>
      </c>
      <c r="L1" s="109" t="s">
        <v>396</v>
      </c>
      <c r="M1" s="110" t="str">
        <f>CHOOSE(IF(MOD(A1+1911,60)&lt;&gt;0,MOD(A1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</f>
        <v>(吳遂)</v>
      </c>
      <c r="N1" s="111" t="s">
        <v>429</v>
      </c>
      <c r="O1" s="77" t="s">
        <v>401</v>
      </c>
      <c r="P1" s="78"/>
    </row>
    <row r="2" spans="1:16" s="102" customFormat="1" x14ac:dyDescent="0.25">
      <c r="A2" s="134" t="s">
        <v>441</v>
      </c>
      <c r="B2" s="119">
        <v>2</v>
      </c>
      <c r="C2" s="120"/>
      <c r="D2" s="139" t="str">
        <f>IF(B2=2,RIGHT(H2,2),RIGHT(F2,2))</f>
        <v>顯示</v>
      </c>
      <c r="E2" s="132" t="b">
        <f>IF(B2=2,I2,G2)</f>
        <v>1</v>
      </c>
      <c r="F2" s="121" t="s">
        <v>440</v>
      </c>
      <c r="G2" s="123" t="b">
        <f>FALSE()</f>
        <v>0</v>
      </c>
      <c r="H2" s="122" t="s">
        <v>442</v>
      </c>
      <c r="I2" s="135" t="b">
        <f>TRUE()</f>
        <v>1</v>
      </c>
      <c r="J2" s="96"/>
      <c r="K2" s="96">
        <v>2000</v>
      </c>
      <c r="L2" s="96"/>
      <c r="M2" s="96"/>
      <c r="N2" s="97"/>
      <c r="O2" s="98" t="s">
        <v>402</v>
      </c>
      <c r="P2" s="81"/>
    </row>
    <row r="3" spans="1:16" s="102" customFormat="1" x14ac:dyDescent="0.25">
      <c r="A3" s="107" t="s">
        <v>310</v>
      </c>
      <c r="B3" s="70"/>
      <c r="C3" s="71"/>
      <c r="D3" s="71"/>
      <c r="E3" s="71"/>
      <c r="F3" s="70"/>
      <c r="G3" s="70"/>
      <c r="H3" s="70"/>
      <c r="I3" s="82"/>
      <c r="J3" s="83" t="s">
        <v>406</v>
      </c>
      <c r="K3" s="69"/>
      <c r="L3" s="84"/>
      <c r="M3" s="89" t="s">
        <v>4</v>
      </c>
      <c r="N3" s="228"/>
      <c r="O3" s="68" t="s">
        <v>403</v>
      </c>
      <c r="P3" s="81"/>
    </row>
    <row r="4" spans="1:16" s="102" customFormat="1" x14ac:dyDescent="0.25">
      <c r="A4" s="36" t="s">
        <v>380</v>
      </c>
      <c r="B4" s="36" t="s">
        <v>381</v>
      </c>
      <c r="C4" s="36" t="s">
        <v>382</v>
      </c>
      <c r="D4" s="37" t="s">
        <v>383</v>
      </c>
      <c r="E4" s="37"/>
      <c r="F4" s="37"/>
      <c r="G4" s="36" t="s">
        <v>384</v>
      </c>
      <c r="H4" s="36" t="s">
        <v>385</v>
      </c>
      <c r="I4" s="86"/>
      <c r="J4" s="103" t="s">
        <v>397</v>
      </c>
      <c r="K4" s="104" t="s">
        <v>394</v>
      </c>
      <c r="L4" s="87" t="s">
        <v>399</v>
      </c>
      <c r="M4" s="226" t="s">
        <v>398</v>
      </c>
      <c r="N4" s="229" t="s">
        <v>400</v>
      </c>
      <c r="O4" s="98" t="s">
        <v>404</v>
      </c>
      <c r="P4" s="81"/>
    </row>
    <row r="5" spans="1:16" s="102" customFormat="1" x14ac:dyDescent="0.25">
      <c r="A5" s="72">
        <v>114</v>
      </c>
      <c r="B5" s="36">
        <f>A5+1911</f>
        <v>2025</v>
      </c>
      <c r="C5" s="86" t="str">
        <f>CHOOSE(IF(MOD(B5,12)&lt;&gt;0,MOD(B5,12),12),"雞","狗","豬","鼠","牛","虎","兔","龍","蛇","馬","羊","猴")</f>
        <v>蛇</v>
      </c>
      <c r="D5" s="86" t="str">
        <f>CHOOSE(IF(MOD(B5,60)&lt;&gt;0,MOD(B5,60)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E5" s="93"/>
      <c r="F5" s="91"/>
      <c r="G5" s="90">
        <v>23</v>
      </c>
      <c r="H5" s="73" t="str">
        <f>CHOOSE(IF(MOD(G5,24)&lt;&gt;0,MOD(G5,24),24),"丑","寅","寅","卯",,"卯","辰","辰","巳","巳","午","午","未","未","申","申","酉","酉","戌","戌","亥","亥","子","子","丑")&amp;"時"</f>
        <v>子時</v>
      </c>
      <c r="I5" s="86"/>
      <c r="J5" s="105" t="str">
        <f>CHOOSE(IF(MOD(B5,12)&lt;&gt;0,MOD(B5,12),12),"雞","狗","豬","鼠","牛","虎","兔","龍","蛇","馬","羊","猴")</f>
        <v>蛇</v>
      </c>
      <c r="K5" s="106" t="str">
        <f>CHOOSE(IF(MOD(B5,12)&lt;&gt;0,MOD(B5,12),12),"兔","龍","蛇","馬","羊","猴","雞","狗","豬","鼠","牛","虎")</f>
        <v>豬</v>
      </c>
      <c r="L5" s="74" t="str">
        <f>IF(RIGHT($D$5,1)="子","雞",IF(RIGHT($D$5,1)="丑","龍",IF(RIGHT($D$5,1)="寅","豬",IF(RIGHT($D$5,1)="卯","馬",IF(RIGHT($D$5,1)="辰","牛",IF(RIGHT($D$5,1)="巳","猴",IF(RIGHT($D$5,1)="午","兔",IF(RIGHT($D$5,1)="未","狗",IF(RIGHT($D$5,1)="申","蛇",IF(RIGHT($D$5,1)="酉","鼠",IF(RIGHT($D$5,1)="戌","羊",IF(RIGHT($D$5,1)="亥","虎",""))))))))))))</f>
        <v>猴</v>
      </c>
      <c r="M5" s="227" t="str">
        <f>IF(RIGHT($D$5,1)="子","雞、兔",IF(RIGHT($D$5,1)="丑","狗、龍",IF(RIGHT($D$5,1)="寅","豬、蛇",IF(RIGHT($D$5,1)="卯","鼠、馬",IF(RIGHT($D$5,1)="辰","牛、羊",IF(RIGHT($D$5,1)="巳","虎、猴",IF(RIGHT($D$5,1)="午","兔、雞",IF(RIGHT($D$5,1)="未","龍、狗",IF(RIGHT($D$5,1)="申","蛇、豬",IF(RIGHT($D$5,1)="酉","馬、鼠",IF(RIGHT($D$5,1)="戌","羊、牛",IF(RIGHT($D$5,1)="亥","猴、虎",""))))))))))))</f>
        <v>虎、猴</v>
      </c>
      <c r="N5" s="230" t="str">
        <f>IF(RIGHT($D$5,1)="子","羊",IF(RIGHT($D$5,1)="丑","馬",IF(RIGHT($D$5,1)="寅","蛇",IF(RIGHT($D$5,1)="卯","龍",IF(RIGHT($D$5,1)="辰","兔",IF(RIGHT($D$5,1)="巳","虎",IF(RIGHT($D$5,1)="午","牛",IF(RIGHT($D$5,1)="未","鼠",IF(RIGHT($D$5,1)="申","豬",IF(RIGHT($D$5,1)="酉","狗",IF(RIGHT($D$5,1)="戌","雞",IF(RIGHT($D$5,1)="亥","猴",""))))))))))))</f>
        <v>虎</v>
      </c>
      <c r="O5" s="71" t="s">
        <v>405</v>
      </c>
      <c r="P5" s="82"/>
    </row>
    <row r="6" spans="1:16" x14ac:dyDescent="0.25">
      <c r="A6" s="86"/>
      <c r="B6" s="88"/>
      <c r="C6" s="14"/>
      <c r="D6" s="14"/>
      <c r="E6" s="14"/>
      <c r="F6" s="88"/>
      <c r="G6" s="88"/>
      <c r="H6" s="88"/>
      <c r="I6" s="14"/>
      <c r="J6" s="88"/>
      <c r="K6" s="88"/>
      <c r="L6" s="88"/>
      <c r="M6" s="88"/>
      <c r="N6" s="88"/>
      <c r="O6" s="14"/>
      <c r="P6" s="112"/>
    </row>
    <row r="7" spans="1:16" x14ac:dyDescent="0.25">
      <c r="A7" s="56">
        <f>A1</f>
        <v>114</v>
      </c>
      <c r="B7" s="55" t="str">
        <f>CHOOSE(IF(MOD(A7+1911,60)&lt;&gt;0,MOD(A7+1911,60),60),"(辛酉)","(壬戌)","(癸亥)","(甲子)","(已丑)","(丙寅)","(丁卯)","(戊辰)","(己巳)","(庚午)","(辛未)","(壬申)","(癸酉)","(甲戌)","(乙亥)","(丙子)","(丁丑)","(戊寅)","(已卯)","(庚辰)","(辛巳)","(壬午)","(癸未)","(甲申)","(乙酉)","(丙戌)","(丁亥)","(戊子)","(己丑)","(庚寅)","(辛卯)","(壬辰)","(癸巳)","(甲午)","(乙未)","(丙申)","(丁酉)","(戊戌)","(己亥)","(庚子)","(辛丑)","(壬寅)","(癸卯)","(甲辰)","(乙巳)","(丙午)","(丁未)","(戊申)","(己酉)","(庚戌)","(辛亥)","(壬子)","(癸丑)","(甲寅)","(乙卯)","(丙辰)","(丁巳)","(戊午)","(己未)","(庚申")</f>
        <v>(乙巳)</v>
      </c>
      <c r="C7" s="53" t="s">
        <v>392</v>
      </c>
      <c r="D7" s="53"/>
      <c r="E7" s="53"/>
      <c r="F7" s="55"/>
      <c r="G7" s="55"/>
      <c r="H7" s="55"/>
      <c r="I7" s="53"/>
      <c r="J7" s="55"/>
      <c r="K7" s="55"/>
      <c r="L7" s="55"/>
      <c r="M7" s="55"/>
      <c r="N7" s="55"/>
      <c r="O7" s="124" t="s">
        <v>396</v>
      </c>
      <c r="P7" s="54" t="str">
        <f>CHOOSE(IF(MOD(A7+1911,60)&lt;&gt;0,MOD(A7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&amp;"大將軍"</f>
        <v>(吳遂)大將軍</v>
      </c>
    </row>
    <row r="8" spans="1:16" x14ac:dyDescent="0.25">
      <c r="A8" s="39" t="s">
        <v>1</v>
      </c>
      <c r="B8" s="39" t="s">
        <v>407</v>
      </c>
      <c r="C8" s="99" t="s">
        <v>149</v>
      </c>
      <c r="D8" s="100" t="s">
        <v>148</v>
      </c>
      <c r="E8" s="101" t="s">
        <v>421</v>
      </c>
      <c r="F8" s="133" t="s">
        <v>282</v>
      </c>
      <c r="G8" s="39" t="s">
        <v>379</v>
      </c>
      <c r="H8" s="39" t="s">
        <v>270</v>
      </c>
      <c r="I8" s="39" t="s">
        <v>902</v>
      </c>
      <c r="J8" s="39" t="s">
        <v>312</v>
      </c>
      <c r="K8" s="39" t="s">
        <v>375</v>
      </c>
      <c r="L8" s="39" t="s">
        <v>376</v>
      </c>
      <c r="M8" s="39" t="s">
        <v>377</v>
      </c>
      <c r="N8" s="39" t="s">
        <v>147</v>
      </c>
      <c r="O8" s="38" t="s">
        <v>8</v>
      </c>
      <c r="P8" s="40" t="s">
        <v>10</v>
      </c>
    </row>
    <row r="9" spans="1:16" ht="18.95" customHeight="1" x14ac:dyDescent="0.25">
      <c r="A9" s="92">
        <v>1</v>
      </c>
      <c r="B9" s="92" t="s">
        <v>489</v>
      </c>
      <c r="C9" s="113"/>
      <c r="D9" s="113"/>
      <c r="E9" s="113"/>
      <c r="F9" s="92"/>
      <c r="G9" s="92">
        <f>IF(F9&gt;=600,1,0)</f>
        <v>0</v>
      </c>
      <c r="H9" s="92">
        <f>IF(I9="已收",C9+D9+E9+F9,0)</f>
        <v>0</v>
      </c>
      <c r="I9" s="92" t="s">
        <v>904</v>
      </c>
      <c r="J9" s="114">
        <v>53</v>
      </c>
      <c r="K9" s="115">
        <v>8</v>
      </c>
      <c r="L9" s="115">
        <v>16</v>
      </c>
      <c r="M9" s="116" t="s">
        <v>431</v>
      </c>
      <c r="N9" s="92" t="str">
        <f>CHOOSE(IF(MOD(J9+1911,12)&lt;&gt;0,MOD(J9+1911,12),12),"雞","狗","豬","鼠","牛","虎","兔","龍","蛇","馬","羊","猴")</f>
        <v>龍</v>
      </c>
      <c r="O9" s="125" t="s">
        <v>572</v>
      </c>
      <c r="P9" s="117"/>
    </row>
    <row r="10" spans="1:16" ht="18.95" customHeight="1" x14ac:dyDescent="0.25">
      <c r="A10" s="92">
        <f>A9+1</f>
        <v>2</v>
      </c>
      <c r="B10" s="92" t="s">
        <v>490</v>
      </c>
      <c r="C10" s="113"/>
      <c r="D10" s="113"/>
      <c r="E10" s="113"/>
      <c r="F10" s="92"/>
      <c r="G10" s="92">
        <f t="shared" ref="G10:G78" si="0">IF(F10&gt;=600,1,0)</f>
        <v>0</v>
      </c>
      <c r="H10" s="92">
        <f t="shared" ref="H10:H51" si="1">IF(I10="已收",C10+D10+E10+F10,0)</f>
        <v>0</v>
      </c>
      <c r="I10" s="92" t="s">
        <v>906</v>
      </c>
      <c r="J10" s="114">
        <v>73</v>
      </c>
      <c r="K10" s="115">
        <v>11</v>
      </c>
      <c r="L10" s="115">
        <v>29</v>
      </c>
      <c r="M10" s="116" t="s">
        <v>432</v>
      </c>
      <c r="N10" s="92" t="str">
        <f t="shared" ref="N10:N34" si="2">CHOOSE(IF(MOD(J10+1911,12)&lt;&gt;0,MOD(J10+1911,12),12),"雞","狗","豬","鼠","牛","虎","兔","龍","蛇","馬","羊","猴")</f>
        <v>鼠</v>
      </c>
      <c r="O10" s="125" t="s">
        <v>276</v>
      </c>
      <c r="P10" s="117"/>
    </row>
    <row r="11" spans="1:16" ht="19.5" x14ac:dyDescent="0.25">
      <c r="A11" s="92">
        <f t="shared" ref="A11:A74" si="3">A10+1</f>
        <v>3</v>
      </c>
      <c r="B11" s="92" t="s">
        <v>11</v>
      </c>
      <c r="C11" s="113"/>
      <c r="D11" s="113"/>
      <c r="E11" s="113"/>
      <c r="F11" s="92"/>
      <c r="G11" s="92">
        <f>IF(F11&gt;=600,1,0)</f>
        <v>0</v>
      </c>
      <c r="H11" s="92">
        <f>IF(I11="已收",C11+D11+E11+F11,0)</f>
        <v>0</v>
      </c>
      <c r="I11" s="92" t="s">
        <v>887</v>
      </c>
      <c r="J11" s="118">
        <v>57</v>
      </c>
      <c r="K11" s="116">
        <v>10</v>
      </c>
      <c r="L11" s="116">
        <v>25</v>
      </c>
      <c r="M11" s="141" t="s">
        <v>606</v>
      </c>
      <c r="N11" s="92" t="str">
        <f>CHOOSE(IF(MOD(J11+1911,12)&lt;&gt;0,MOD(J11+1911,12),12),"雞","狗","豬","鼠","牛","虎","兔","龍","蛇","馬","羊","猴")</f>
        <v>猴</v>
      </c>
      <c r="O11" s="125" t="s">
        <v>610</v>
      </c>
      <c r="P11" s="117"/>
    </row>
    <row r="12" spans="1:16" ht="19.5" x14ac:dyDescent="0.25">
      <c r="A12" s="92">
        <f t="shared" si="3"/>
        <v>4</v>
      </c>
      <c r="B12" s="92" t="s">
        <v>608</v>
      </c>
      <c r="C12" s="113"/>
      <c r="D12" s="113"/>
      <c r="E12" s="113"/>
      <c r="F12" s="92"/>
      <c r="G12" s="92">
        <f>IF(F12&gt;=600,1,0)</f>
        <v>0</v>
      </c>
      <c r="H12" s="92">
        <f>IF(I12="已收",C12+D12+E12+F12,0)</f>
        <v>0</v>
      </c>
      <c r="I12" s="92" t="s">
        <v>903</v>
      </c>
      <c r="J12" s="118">
        <v>60</v>
      </c>
      <c r="K12" s="116">
        <v>11</v>
      </c>
      <c r="L12" s="116">
        <v>3</v>
      </c>
      <c r="M12" s="141" t="s">
        <v>575</v>
      </c>
      <c r="N12" s="92" t="str">
        <f>CHOOSE(IF(MOD(J12+1911,12)&lt;&gt;0,MOD(J12+1911,12),12),"雞","狗","豬","鼠","牛","虎","兔","龍","蛇","馬","羊","猴")</f>
        <v>豬</v>
      </c>
      <c r="O12" s="125" t="s">
        <v>607</v>
      </c>
      <c r="P12" s="117"/>
    </row>
    <row r="13" spans="1:16" ht="18.95" customHeight="1" x14ac:dyDescent="0.25">
      <c r="A13" s="92">
        <f t="shared" si="3"/>
        <v>5</v>
      </c>
      <c r="B13" s="92" t="s">
        <v>492</v>
      </c>
      <c r="C13" s="113"/>
      <c r="D13" s="113"/>
      <c r="E13" s="113"/>
      <c r="F13" s="92"/>
      <c r="G13" s="92">
        <f t="shared" si="0"/>
        <v>0</v>
      </c>
      <c r="H13" s="92">
        <f t="shared" si="1"/>
        <v>0</v>
      </c>
      <c r="I13" s="92" t="s">
        <v>903</v>
      </c>
      <c r="J13" s="114">
        <v>53</v>
      </c>
      <c r="K13" s="115">
        <v>2</v>
      </c>
      <c r="L13" s="115">
        <v>9</v>
      </c>
      <c r="M13" s="116" t="s">
        <v>433</v>
      </c>
      <c r="N13" s="92" t="str">
        <f t="shared" si="2"/>
        <v>龍</v>
      </c>
      <c r="O13" s="125" t="s">
        <v>298</v>
      </c>
      <c r="P13" s="117"/>
    </row>
    <row r="14" spans="1:16" ht="18.95" customHeight="1" x14ac:dyDescent="0.25">
      <c r="A14" s="92">
        <f t="shared" si="3"/>
        <v>6</v>
      </c>
      <c r="B14" s="92" t="s">
        <v>493</v>
      </c>
      <c r="C14" s="113"/>
      <c r="D14" s="113"/>
      <c r="E14" s="113"/>
      <c r="F14" s="92"/>
      <c r="G14" s="92">
        <f t="shared" si="0"/>
        <v>0</v>
      </c>
      <c r="H14" s="92">
        <f t="shared" si="1"/>
        <v>0</v>
      </c>
      <c r="I14" s="92" t="s">
        <v>887</v>
      </c>
      <c r="J14" s="114">
        <v>76</v>
      </c>
      <c r="K14" s="115">
        <v>11</v>
      </c>
      <c r="L14" s="115">
        <v>26</v>
      </c>
      <c r="M14" s="116" t="s">
        <v>434</v>
      </c>
      <c r="N14" s="92" t="str">
        <f t="shared" si="2"/>
        <v>兔</v>
      </c>
      <c r="O14" s="125" t="s">
        <v>298</v>
      </c>
      <c r="P14" s="117"/>
    </row>
    <row r="15" spans="1:16" ht="19.5" x14ac:dyDescent="0.25">
      <c r="A15" s="92">
        <f t="shared" si="3"/>
        <v>7</v>
      </c>
      <c r="B15" s="92" t="s">
        <v>601</v>
      </c>
      <c r="C15" s="113"/>
      <c r="D15" s="113"/>
      <c r="E15" s="113"/>
      <c r="F15" s="92"/>
      <c r="G15" s="92">
        <f>IF(F15&gt;=600,1,0)</f>
        <v>0</v>
      </c>
      <c r="H15" s="92">
        <f>IF(I15="已收",C15+D15+E15+F15,0)</f>
        <v>0</v>
      </c>
      <c r="I15" s="92" t="s">
        <v>903</v>
      </c>
      <c r="J15" s="118">
        <v>109</v>
      </c>
      <c r="K15" s="116">
        <v>2</v>
      </c>
      <c r="L15" s="116">
        <v>12</v>
      </c>
      <c r="M15" s="141" t="s">
        <v>632</v>
      </c>
      <c r="N15" s="92" t="str">
        <f>CHOOSE(IF(MOD(J15+1911,12)&lt;&gt;0,MOD(J15+1911,12),12),"雞","狗","豬","鼠","牛","虎","兔","龍","蛇","馬","羊","猴")</f>
        <v>鼠</v>
      </c>
      <c r="O15" s="125" t="s">
        <v>604</v>
      </c>
      <c r="P15" s="117"/>
    </row>
    <row r="16" spans="1:16" ht="18.95" customHeight="1" x14ac:dyDescent="0.25">
      <c r="A16" s="92">
        <f t="shared" si="3"/>
        <v>8</v>
      </c>
      <c r="B16" s="92" t="s">
        <v>1345</v>
      </c>
      <c r="C16" s="113"/>
      <c r="D16" s="113"/>
      <c r="E16" s="113"/>
      <c r="F16" s="92"/>
      <c r="G16" s="92">
        <f>IF(F16&gt;=600,1,0)</f>
        <v>0</v>
      </c>
      <c r="H16" s="92">
        <f>IF(I16="已收",C16+D16+E16+F16,0)</f>
        <v>0</v>
      </c>
      <c r="I16" s="92" t="s">
        <v>887</v>
      </c>
      <c r="J16" s="118">
        <v>49</v>
      </c>
      <c r="K16" s="116">
        <v>9</v>
      </c>
      <c r="L16" s="116">
        <v>9</v>
      </c>
      <c r="M16" s="141" t="s">
        <v>378</v>
      </c>
      <c r="N16" s="92" t="str">
        <f>CHOOSE(IF(MOD(J16+1911,12)&lt;&gt;0,MOD(J16+1911,12),12),"雞","狗","豬","鼠","牛","虎","兔","龍","蛇","馬","羊","猴")</f>
        <v>鼠</v>
      </c>
      <c r="O16" s="125"/>
      <c r="P16" s="117"/>
    </row>
    <row r="17" spans="1:16" ht="18.95" customHeight="1" x14ac:dyDescent="0.25">
      <c r="A17" s="92">
        <f t="shared" si="3"/>
        <v>9</v>
      </c>
      <c r="B17" s="92" t="s">
        <v>416</v>
      </c>
      <c r="C17" s="113"/>
      <c r="D17" s="113"/>
      <c r="E17" s="113"/>
      <c r="F17" s="92"/>
      <c r="G17" s="92">
        <f t="shared" si="0"/>
        <v>0</v>
      </c>
      <c r="H17" s="92">
        <f t="shared" si="1"/>
        <v>0</v>
      </c>
      <c r="I17" s="92" t="s">
        <v>887</v>
      </c>
      <c r="J17" s="114">
        <v>71</v>
      </c>
      <c r="K17" s="115">
        <v>3</v>
      </c>
      <c r="L17" s="115">
        <v>2</v>
      </c>
      <c r="M17" s="116" t="s">
        <v>434</v>
      </c>
      <c r="N17" s="92" t="str">
        <f t="shared" si="2"/>
        <v>狗</v>
      </c>
      <c r="O17" s="125" t="s">
        <v>1330</v>
      </c>
      <c r="P17" s="117"/>
    </row>
    <row r="18" spans="1:16" ht="18.95" customHeight="1" x14ac:dyDescent="0.25">
      <c r="A18" s="92">
        <f t="shared" si="3"/>
        <v>10</v>
      </c>
      <c r="B18" s="92" t="s">
        <v>425</v>
      </c>
      <c r="C18" s="113"/>
      <c r="D18" s="113"/>
      <c r="E18" s="113"/>
      <c r="F18" s="92"/>
      <c r="G18" s="92">
        <f>IF(F18&gt;=600,1,0)</f>
        <v>0</v>
      </c>
      <c r="H18" s="92">
        <f t="shared" si="1"/>
        <v>0</v>
      </c>
      <c r="I18" s="92" t="s">
        <v>887</v>
      </c>
      <c r="J18" s="114">
        <v>39</v>
      </c>
      <c r="K18" s="115">
        <v>7</v>
      </c>
      <c r="L18" s="115">
        <v>4</v>
      </c>
      <c r="M18" s="116" t="s">
        <v>435</v>
      </c>
      <c r="N18" s="92" t="str">
        <f t="shared" si="2"/>
        <v>虎</v>
      </c>
      <c r="O18" s="125" t="s">
        <v>426</v>
      </c>
      <c r="P18" s="117"/>
    </row>
    <row r="19" spans="1:16" ht="18.95" customHeight="1" x14ac:dyDescent="0.25">
      <c r="A19" s="92">
        <f t="shared" si="3"/>
        <v>11</v>
      </c>
      <c r="B19" s="153" t="s">
        <v>1068</v>
      </c>
      <c r="C19" s="113"/>
      <c r="D19" s="113"/>
      <c r="E19" s="113"/>
      <c r="F19" s="92"/>
      <c r="G19" s="92">
        <f t="shared" ref="G19:G34" si="4">IF(F19&gt;=600,1,0)</f>
        <v>0</v>
      </c>
      <c r="H19" s="92">
        <f t="shared" si="1"/>
        <v>0</v>
      </c>
      <c r="I19" s="92" t="s">
        <v>887</v>
      </c>
      <c r="J19" s="114">
        <v>41</v>
      </c>
      <c r="K19" s="115" t="s">
        <v>439</v>
      </c>
      <c r="L19" s="115">
        <v>19</v>
      </c>
      <c r="M19" s="116" t="s">
        <v>434</v>
      </c>
      <c r="N19" s="92" t="str">
        <f t="shared" si="2"/>
        <v>龍</v>
      </c>
      <c r="O19" s="125" t="s">
        <v>544</v>
      </c>
      <c r="P19" s="117"/>
    </row>
    <row r="20" spans="1:16" ht="19.5" x14ac:dyDescent="0.25">
      <c r="A20" s="92">
        <f t="shared" si="3"/>
        <v>12</v>
      </c>
      <c r="B20" s="92" t="s">
        <v>539</v>
      </c>
      <c r="C20" s="113"/>
      <c r="D20" s="113"/>
      <c r="E20" s="113"/>
      <c r="F20" s="92"/>
      <c r="G20" s="92">
        <f>IF(F20&gt;=600,1,0)</f>
        <v>0</v>
      </c>
      <c r="H20" s="92">
        <f>IF(I20="已收",C20+D20+E20+F20,0)</f>
        <v>0</v>
      </c>
      <c r="I20" s="92" t="s">
        <v>903</v>
      </c>
      <c r="J20" s="118">
        <v>72</v>
      </c>
      <c r="K20" s="116">
        <v>3</v>
      </c>
      <c r="L20" s="116">
        <v>26</v>
      </c>
      <c r="M20" s="141" t="s">
        <v>540</v>
      </c>
      <c r="N20" s="92" t="str">
        <f>CHOOSE(IF(MOD(J20+1911,12)&lt;&gt;0,MOD(J20+1911,12),12),"雞","狗","豬","鼠","牛","虎","兔","龍","蛇","馬","羊","猴")</f>
        <v>豬</v>
      </c>
      <c r="O20" s="125"/>
      <c r="P20" s="117"/>
    </row>
    <row r="21" spans="1:16" ht="19.5" x14ac:dyDescent="0.25">
      <c r="A21" s="92">
        <f t="shared" si="3"/>
        <v>13</v>
      </c>
      <c r="B21" s="92" t="s">
        <v>542</v>
      </c>
      <c r="C21" s="113"/>
      <c r="D21" s="113"/>
      <c r="E21" s="113"/>
      <c r="F21" s="92"/>
      <c r="G21" s="92">
        <f>IF(F21&gt;=600,1,0)</f>
        <v>0</v>
      </c>
      <c r="H21" s="92">
        <f>IF(I21="已收",C21+D21+E21+F21,0)</f>
        <v>0</v>
      </c>
      <c r="I21" s="92" t="s">
        <v>903</v>
      </c>
      <c r="J21" s="118">
        <v>69</v>
      </c>
      <c r="K21" s="116">
        <v>1</v>
      </c>
      <c r="L21" s="116">
        <v>15</v>
      </c>
      <c r="M21" s="141" t="s">
        <v>540</v>
      </c>
      <c r="N21" s="92" t="str">
        <f>CHOOSE(IF(MOD(J21+1911,12)&lt;&gt;0,MOD(J21+1911,12),12),"雞","狗","豬","鼠","牛","虎","兔","龍","蛇","馬","羊","猴")</f>
        <v>猴</v>
      </c>
      <c r="O21" s="125" t="s">
        <v>545</v>
      </c>
      <c r="P21" s="117"/>
    </row>
    <row r="22" spans="1:16" ht="18.95" customHeight="1" x14ac:dyDescent="0.25">
      <c r="A22" s="92">
        <f t="shared" si="3"/>
        <v>14</v>
      </c>
      <c r="B22" s="92" t="s">
        <v>495</v>
      </c>
      <c r="C22" s="113"/>
      <c r="D22" s="113"/>
      <c r="E22" s="113"/>
      <c r="F22" s="92"/>
      <c r="G22" s="92">
        <f t="shared" si="4"/>
        <v>0</v>
      </c>
      <c r="H22" s="92">
        <f t="shared" si="1"/>
        <v>0</v>
      </c>
      <c r="I22" s="92" t="s">
        <v>887</v>
      </c>
      <c r="J22" s="114">
        <v>31</v>
      </c>
      <c r="K22" s="115">
        <v>7</v>
      </c>
      <c r="L22" s="115">
        <v>2</v>
      </c>
      <c r="M22" s="116" t="s">
        <v>434</v>
      </c>
      <c r="N22" s="92" t="str">
        <f t="shared" si="2"/>
        <v>馬</v>
      </c>
      <c r="O22" s="125" t="s">
        <v>455</v>
      </c>
      <c r="P22" s="117"/>
    </row>
    <row r="23" spans="1:16" ht="18.95" customHeight="1" x14ac:dyDescent="0.25">
      <c r="A23" s="92">
        <f t="shared" si="3"/>
        <v>15</v>
      </c>
      <c r="B23" s="92" t="s">
        <v>422</v>
      </c>
      <c r="C23" s="113"/>
      <c r="D23" s="113"/>
      <c r="E23" s="113"/>
      <c r="F23" s="92"/>
      <c r="G23" s="92">
        <f t="shared" si="4"/>
        <v>0</v>
      </c>
      <c r="H23" s="92">
        <f t="shared" si="1"/>
        <v>0</v>
      </c>
      <c r="I23" s="92" t="s">
        <v>903</v>
      </c>
      <c r="J23" s="114">
        <v>36</v>
      </c>
      <c r="K23" s="115">
        <v>4</v>
      </c>
      <c r="L23" s="115">
        <v>5</v>
      </c>
      <c r="M23" s="116" t="s">
        <v>434</v>
      </c>
      <c r="N23" s="92" t="str">
        <f t="shared" si="2"/>
        <v>豬</v>
      </c>
      <c r="O23" s="125" t="s">
        <v>455</v>
      </c>
      <c r="P23" s="117"/>
    </row>
    <row r="24" spans="1:16" ht="18.95" customHeight="1" x14ac:dyDescent="0.25">
      <c r="A24" s="92">
        <f t="shared" si="3"/>
        <v>16</v>
      </c>
      <c r="B24" s="92" t="s">
        <v>494</v>
      </c>
      <c r="C24" s="113"/>
      <c r="D24" s="113"/>
      <c r="E24" s="113"/>
      <c r="F24" s="92"/>
      <c r="G24" s="92">
        <f t="shared" si="4"/>
        <v>0</v>
      </c>
      <c r="H24" s="92">
        <f t="shared" si="1"/>
        <v>0</v>
      </c>
      <c r="I24" s="92" t="s">
        <v>1256</v>
      </c>
      <c r="J24" s="114">
        <v>54</v>
      </c>
      <c r="K24" s="115">
        <v>7</v>
      </c>
      <c r="L24" s="115">
        <v>13</v>
      </c>
      <c r="M24" s="116" t="s">
        <v>436</v>
      </c>
      <c r="N24" s="92" t="str">
        <f t="shared" si="2"/>
        <v>蛇</v>
      </c>
      <c r="O24" s="125" t="s">
        <v>454</v>
      </c>
      <c r="P24" s="117"/>
    </row>
    <row r="25" spans="1:16" ht="18.95" customHeight="1" x14ac:dyDescent="0.25">
      <c r="A25" s="92">
        <f t="shared" si="3"/>
        <v>17</v>
      </c>
      <c r="B25" s="92" t="s">
        <v>491</v>
      </c>
      <c r="C25" s="113"/>
      <c r="D25" s="113"/>
      <c r="E25" s="113"/>
      <c r="F25" s="92"/>
      <c r="G25" s="92">
        <f t="shared" si="4"/>
        <v>0</v>
      </c>
      <c r="H25" s="92">
        <f t="shared" si="1"/>
        <v>0</v>
      </c>
      <c r="I25" s="92" t="s">
        <v>903</v>
      </c>
      <c r="J25" s="114">
        <v>54</v>
      </c>
      <c r="K25" s="115">
        <v>10</v>
      </c>
      <c r="L25" s="115">
        <v>20</v>
      </c>
      <c r="M25" s="116" t="s">
        <v>434</v>
      </c>
      <c r="N25" s="92" t="str">
        <f t="shared" si="2"/>
        <v>蛇</v>
      </c>
      <c r="O25" s="125" t="s">
        <v>1304</v>
      </c>
      <c r="P25" s="117"/>
    </row>
    <row r="26" spans="1:16" ht="18.95" customHeight="1" x14ac:dyDescent="0.25">
      <c r="A26" s="92">
        <f t="shared" si="3"/>
        <v>18</v>
      </c>
      <c r="B26" s="92" t="s">
        <v>418</v>
      </c>
      <c r="C26" s="113"/>
      <c r="D26" s="113"/>
      <c r="E26" s="113"/>
      <c r="F26" s="92"/>
      <c r="G26" s="92">
        <f t="shared" si="4"/>
        <v>0</v>
      </c>
      <c r="H26" s="92">
        <f t="shared" si="1"/>
        <v>0</v>
      </c>
      <c r="I26" s="92" t="s">
        <v>903</v>
      </c>
      <c r="J26" s="114">
        <v>16</v>
      </c>
      <c r="K26" s="115">
        <v>6</v>
      </c>
      <c r="L26" s="115">
        <v>7</v>
      </c>
      <c r="M26" s="116" t="s">
        <v>434</v>
      </c>
      <c r="N26" s="92" t="str">
        <f t="shared" si="2"/>
        <v>兔</v>
      </c>
      <c r="O26" s="125" t="s">
        <v>456</v>
      </c>
      <c r="P26" s="117"/>
    </row>
    <row r="27" spans="1:16" ht="18.95" customHeight="1" x14ac:dyDescent="0.25">
      <c r="A27" s="92">
        <f t="shared" si="3"/>
        <v>19</v>
      </c>
      <c r="B27" s="92" t="s">
        <v>283</v>
      </c>
      <c r="C27" s="113"/>
      <c r="D27" s="113"/>
      <c r="E27" s="113"/>
      <c r="F27" s="92"/>
      <c r="G27" s="92">
        <f t="shared" si="4"/>
        <v>0</v>
      </c>
      <c r="H27" s="92">
        <f t="shared" si="1"/>
        <v>0</v>
      </c>
      <c r="I27" s="92" t="s">
        <v>887</v>
      </c>
      <c r="J27" s="114">
        <v>47</v>
      </c>
      <c r="K27" s="115">
        <v>5</v>
      </c>
      <c r="L27" s="115">
        <v>9</v>
      </c>
      <c r="M27" s="116" t="s">
        <v>434</v>
      </c>
      <c r="N27" s="92" t="str">
        <f t="shared" si="2"/>
        <v>狗</v>
      </c>
      <c r="O27" s="125" t="s">
        <v>456</v>
      </c>
      <c r="P27" s="117"/>
    </row>
    <row r="28" spans="1:16" ht="18.95" customHeight="1" x14ac:dyDescent="0.25">
      <c r="A28" s="92">
        <f t="shared" si="3"/>
        <v>20</v>
      </c>
      <c r="B28" s="92" t="s">
        <v>496</v>
      </c>
      <c r="C28" s="113"/>
      <c r="D28" s="113"/>
      <c r="E28" s="113"/>
      <c r="F28" s="92"/>
      <c r="G28" s="92">
        <f t="shared" si="4"/>
        <v>0</v>
      </c>
      <c r="H28" s="92">
        <f t="shared" si="1"/>
        <v>0</v>
      </c>
      <c r="I28" s="92" t="s">
        <v>887</v>
      </c>
      <c r="J28" s="114">
        <v>38</v>
      </c>
      <c r="K28" s="115">
        <v>11</v>
      </c>
      <c r="L28" s="115">
        <v>1</v>
      </c>
      <c r="M28" s="116" t="s">
        <v>437</v>
      </c>
      <c r="N28" s="92" t="str">
        <f t="shared" si="2"/>
        <v>牛</v>
      </c>
      <c r="O28" s="125" t="s">
        <v>453</v>
      </c>
      <c r="P28" s="117"/>
    </row>
    <row r="29" spans="1:16" ht="18.95" customHeight="1" x14ac:dyDescent="0.25">
      <c r="A29" s="92">
        <f t="shared" si="3"/>
        <v>21</v>
      </c>
      <c r="B29" s="92" t="s">
        <v>423</v>
      </c>
      <c r="C29" s="113"/>
      <c r="D29" s="113"/>
      <c r="E29" s="113"/>
      <c r="F29" s="92"/>
      <c r="G29" s="92">
        <f t="shared" si="4"/>
        <v>0</v>
      </c>
      <c r="H29" s="92">
        <f t="shared" si="1"/>
        <v>0</v>
      </c>
      <c r="I29" s="92" t="s">
        <v>887</v>
      </c>
      <c r="J29" s="114">
        <v>62</v>
      </c>
      <c r="K29" s="115">
        <v>2</v>
      </c>
      <c r="L29" s="115">
        <v>2</v>
      </c>
      <c r="M29" s="116" t="s">
        <v>431</v>
      </c>
      <c r="N29" s="92" t="str">
        <f t="shared" si="2"/>
        <v>牛</v>
      </c>
      <c r="O29" s="125" t="s">
        <v>452</v>
      </c>
      <c r="P29" s="117"/>
    </row>
    <row r="30" spans="1:16" ht="18.95" customHeight="1" x14ac:dyDescent="0.25">
      <c r="A30" s="92">
        <f t="shared" si="3"/>
        <v>22</v>
      </c>
      <c r="B30" s="92" t="s">
        <v>420</v>
      </c>
      <c r="C30" s="113"/>
      <c r="D30" s="113"/>
      <c r="E30" s="113"/>
      <c r="F30" s="92"/>
      <c r="G30" s="92">
        <f t="shared" si="4"/>
        <v>0</v>
      </c>
      <c r="H30" s="92">
        <f t="shared" si="1"/>
        <v>0</v>
      </c>
      <c r="I30" s="92" t="s">
        <v>1258</v>
      </c>
      <c r="J30" s="114">
        <v>59</v>
      </c>
      <c r="K30" s="115">
        <v>2</v>
      </c>
      <c r="L30" s="115">
        <v>7</v>
      </c>
      <c r="M30" s="116" t="s">
        <v>434</v>
      </c>
      <c r="N30" s="92" t="str">
        <f t="shared" si="2"/>
        <v>狗</v>
      </c>
      <c r="O30" s="125" t="s">
        <v>450</v>
      </c>
      <c r="P30" s="117"/>
    </row>
    <row r="31" spans="1:16" ht="18.95" customHeight="1" x14ac:dyDescent="0.25">
      <c r="A31" s="92">
        <f t="shared" si="3"/>
        <v>23</v>
      </c>
      <c r="B31" s="92" t="s">
        <v>497</v>
      </c>
      <c r="C31" s="113"/>
      <c r="D31" s="113"/>
      <c r="E31" s="113"/>
      <c r="F31" s="92"/>
      <c r="G31" s="92">
        <v>0</v>
      </c>
      <c r="H31" s="92">
        <f t="shared" si="1"/>
        <v>0</v>
      </c>
      <c r="I31" s="92" t="s">
        <v>903</v>
      </c>
      <c r="J31" s="114">
        <v>87</v>
      </c>
      <c r="K31" s="115" t="s">
        <v>439</v>
      </c>
      <c r="L31" s="115">
        <v>7</v>
      </c>
      <c r="M31" s="116" t="s">
        <v>435</v>
      </c>
      <c r="N31" s="92" t="str">
        <f t="shared" si="2"/>
        <v>虎</v>
      </c>
      <c r="O31" s="125" t="s">
        <v>451</v>
      </c>
      <c r="P31" s="117"/>
    </row>
    <row r="32" spans="1:16" ht="18.95" customHeight="1" x14ac:dyDescent="0.25">
      <c r="A32" s="92">
        <f t="shared" si="3"/>
        <v>24</v>
      </c>
      <c r="B32" s="92" t="s">
        <v>428</v>
      </c>
      <c r="C32" s="113"/>
      <c r="D32" s="113"/>
      <c r="E32" s="113"/>
      <c r="F32" s="92"/>
      <c r="G32" s="92">
        <v>0</v>
      </c>
      <c r="H32" s="92">
        <f t="shared" si="1"/>
        <v>0</v>
      </c>
      <c r="I32" s="92" t="s">
        <v>887</v>
      </c>
      <c r="J32" s="114">
        <v>88</v>
      </c>
      <c r="K32" s="115">
        <v>5</v>
      </c>
      <c r="L32" s="115">
        <v>19</v>
      </c>
      <c r="M32" s="116" t="s">
        <v>432</v>
      </c>
      <c r="N32" s="92" t="str">
        <f t="shared" si="2"/>
        <v>兔</v>
      </c>
      <c r="O32" s="125" t="s">
        <v>451</v>
      </c>
      <c r="P32" s="117"/>
    </row>
    <row r="33" spans="1:16" ht="18.95" customHeight="1" x14ac:dyDescent="0.25">
      <c r="A33" s="92">
        <f t="shared" si="3"/>
        <v>25</v>
      </c>
      <c r="B33" s="92" t="s">
        <v>424</v>
      </c>
      <c r="C33" s="113"/>
      <c r="D33" s="113"/>
      <c r="E33" s="113"/>
      <c r="F33" s="92"/>
      <c r="G33" s="92">
        <f t="shared" si="4"/>
        <v>0</v>
      </c>
      <c r="H33" s="92">
        <f t="shared" si="1"/>
        <v>0</v>
      </c>
      <c r="I33" s="92" t="s">
        <v>1255</v>
      </c>
      <c r="J33" s="114">
        <v>54</v>
      </c>
      <c r="K33" s="115">
        <v>7</v>
      </c>
      <c r="L33" s="115">
        <v>5</v>
      </c>
      <c r="M33" s="116" t="s">
        <v>433</v>
      </c>
      <c r="N33" s="92" t="str">
        <f t="shared" si="2"/>
        <v>蛇</v>
      </c>
      <c r="O33" s="125" t="s">
        <v>289</v>
      </c>
      <c r="P33" s="117" t="s">
        <v>964</v>
      </c>
    </row>
    <row r="34" spans="1:16" ht="18.95" customHeight="1" x14ac:dyDescent="0.25">
      <c r="A34" s="92">
        <f t="shared" si="3"/>
        <v>26</v>
      </c>
      <c r="B34" s="153" t="s">
        <v>288</v>
      </c>
      <c r="C34" s="113"/>
      <c r="D34" s="113"/>
      <c r="E34" s="113"/>
      <c r="F34" s="92"/>
      <c r="G34" s="92">
        <f t="shared" si="4"/>
        <v>0</v>
      </c>
      <c r="H34" s="92">
        <f t="shared" si="1"/>
        <v>0</v>
      </c>
      <c r="I34" s="92" t="s">
        <v>903</v>
      </c>
      <c r="J34" s="114">
        <v>56</v>
      </c>
      <c r="K34" s="115">
        <v>8</v>
      </c>
      <c r="L34" s="115">
        <v>5</v>
      </c>
      <c r="M34" s="116" t="s">
        <v>438</v>
      </c>
      <c r="N34" s="92" t="str">
        <f t="shared" si="2"/>
        <v>羊</v>
      </c>
      <c r="O34" s="125" t="s">
        <v>289</v>
      </c>
      <c r="P34" s="117" t="s">
        <v>963</v>
      </c>
    </row>
    <row r="35" spans="1:16" ht="19.5" x14ac:dyDescent="0.25">
      <c r="A35" s="92">
        <f t="shared" si="3"/>
        <v>27</v>
      </c>
      <c r="B35" s="92" t="s">
        <v>749</v>
      </c>
      <c r="C35" s="113"/>
      <c r="D35" s="113"/>
      <c r="E35" s="113"/>
      <c r="F35" s="92"/>
      <c r="G35" s="92">
        <f>IF(F35&gt;=600,1,0)</f>
        <v>0</v>
      </c>
      <c r="H35" s="92">
        <f>IF(I35="已收",C35+D35+E35+F35,0)</f>
        <v>0</v>
      </c>
      <c r="I35" s="92" t="s">
        <v>903</v>
      </c>
      <c r="J35" s="118">
        <v>78</v>
      </c>
      <c r="K35" s="116">
        <v>10</v>
      </c>
      <c r="L35" s="116">
        <v>27</v>
      </c>
      <c r="M35" s="141" t="s">
        <v>750</v>
      </c>
      <c r="N35" s="92" t="str">
        <f>CHOOSE(IF(MOD(J35+1911,12)&lt;&gt;0,MOD(J35+1911,12),12),"雞","狗","豬","鼠","牛","虎","兔","龍","蛇","馬","羊","猴")</f>
        <v>蛇</v>
      </c>
      <c r="O35" s="125" t="s">
        <v>751</v>
      </c>
      <c r="P35" s="117"/>
    </row>
    <row r="36" spans="1:16" ht="19.5" x14ac:dyDescent="0.25">
      <c r="A36" s="92">
        <f t="shared" si="3"/>
        <v>28</v>
      </c>
      <c r="B36" s="92" t="s">
        <v>752</v>
      </c>
      <c r="C36" s="113"/>
      <c r="D36" s="113"/>
      <c r="E36" s="113"/>
      <c r="F36" s="92"/>
      <c r="G36" s="92">
        <f>IF(F36&gt;=600,1,0)</f>
        <v>0</v>
      </c>
      <c r="H36" s="92">
        <f>IF(I36="已收",C36+D36+E36+F36,0)</f>
        <v>0</v>
      </c>
      <c r="I36" s="92" t="s">
        <v>903</v>
      </c>
      <c r="J36" s="118">
        <v>82</v>
      </c>
      <c r="K36" s="116">
        <v>4</v>
      </c>
      <c r="L36" s="116">
        <v>3</v>
      </c>
      <c r="M36" s="141" t="s">
        <v>753</v>
      </c>
      <c r="N36" s="92" t="str">
        <f>CHOOSE(IF(MOD(J36+1911,12)&lt;&gt;0,MOD(J36+1911,12),12),"雞","狗","豬","鼠","牛","虎","兔","龍","蛇","馬","羊","猴")</f>
        <v>雞</v>
      </c>
      <c r="O36" s="326" t="s">
        <v>754</v>
      </c>
      <c r="P36" s="117"/>
    </row>
    <row r="37" spans="1:16" ht="18.95" customHeight="1" x14ac:dyDescent="0.25">
      <c r="A37" s="92">
        <f t="shared" si="3"/>
        <v>29</v>
      </c>
      <c r="B37" s="154" t="s">
        <v>477</v>
      </c>
      <c r="C37" s="113"/>
      <c r="D37" s="113"/>
      <c r="E37" s="113"/>
      <c r="F37" s="92"/>
      <c r="G37" s="92">
        <f t="shared" ref="G37:G50" si="5">IF(F37&gt;=600,1,0)</f>
        <v>0</v>
      </c>
      <c r="H37" s="92">
        <f t="shared" ref="H37:H46" si="6">IF(I37="已收",C37+D37+E37+F37,0)</f>
        <v>0</v>
      </c>
      <c r="I37" s="92" t="s">
        <v>903</v>
      </c>
      <c r="J37" s="118">
        <v>73</v>
      </c>
      <c r="K37" s="116">
        <v>6</v>
      </c>
      <c r="L37" s="116">
        <v>7</v>
      </c>
      <c r="M37" s="142" t="s">
        <v>213</v>
      </c>
      <c r="N37" s="92" t="str">
        <f t="shared" ref="N37:N100" si="7">CHOOSE(IF(MOD(J37+1911,12)&lt;&gt;0,MOD(J37+1911,12),12),"雞","狗","豬","鼠","牛","虎","兔","龍","蛇","馬","羊","猴")</f>
        <v>鼠</v>
      </c>
      <c r="O37" s="125" t="s">
        <v>478</v>
      </c>
      <c r="P37" s="117"/>
    </row>
    <row r="38" spans="1:16" ht="18.95" customHeight="1" x14ac:dyDescent="0.25">
      <c r="A38" s="92">
        <f t="shared" si="3"/>
        <v>30</v>
      </c>
      <c r="B38" s="153" t="s">
        <v>479</v>
      </c>
      <c r="C38" s="113"/>
      <c r="D38" s="113"/>
      <c r="E38" s="113"/>
      <c r="F38" s="92"/>
      <c r="G38" s="92">
        <f t="shared" si="5"/>
        <v>0</v>
      </c>
      <c r="H38" s="92">
        <f t="shared" si="6"/>
        <v>0</v>
      </c>
      <c r="I38" s="92" t="s">
        <v>903</v>
      </c>
      <c r="J38" s="118">
        <v>31</v>
      </c>
      <c r="K38" s="116">
        <v>1</v>
      </c>
      <c r="L38" s="116">
        <v>4</v>
      </c>
      <c r="M38" s="141" t="s">
        <v>881</v>
      </c>
      <c r="N38" s="92" t="str">
        <f t="shared" si="7"/>
        <v>馬</v>
      </c>
      <c r="O38" s="125" t="s">
        <v>480</v>
      </c>
      <c r="P38" s="117" t="s">
        <v>961</v>
      </c>
    </row>
    <row r="39" spans="1:16" ht="18.95" customHeight="1" x14ac:dyDescent="0.25">
      <c r="A39" s="92">
        <f t="shared" si="3"/>
        <v>31</v>
      </c>
      <c r="B39" s="136" t="s">
        <v>214</v>
      </c>
      <c r="C39" s="137"/>
      <c r="D39" s="137"/>
      <c r="E39" s="137"/>
      <c r="F39" s="136"/>
      <c r="G39" s="92">
        <f t="shared" si="5"/>
        <v>0</v>
      </c>
      <c r="H39" s="92">
        <f t="shared" si="6"/>
        <v>0</v>
      </c>
      <c r="I39" s="136" t="s">
        <v>1254</v>
      </c>
      <c r="J39" s="114">
        <v>50</v>
      </c>
      <c r="K39" s="115">
        <v>7</v>
      </c>
      <c r="L39" s="115">
        <v>3</v>
      </c>
      <c r="M39" s="138" t="s">
        <v>447</v>
      </c>
      <c r="N39" s="92" t="str">
        <f t="shared" si="7"/>
        <v>牛</v>
      </c>
      <c r="O39" s="125" t="s">
        <v>449</v>
      </c>
      <c r="P39" s="117" t="s">
        <v>962</v>
      </c>
    </row>
    <row r="40" spans="1:16" ht="18.95" customHeight="1" x14ac:dyDescent="0.25">
      <c r="A40" s="92">
        <f t="shared" si="3"/>
        <v>32</v>
      </c>
      <c r="B40" s="153" t="s">
        <v>445</v>
      </c>
      <c r="C40" s="137"/>
      <c r="D40" s="137"/>
      <c r="E40" s="137"/>
      <c r="F40" s="136"/>
      <c r="G40" s="92">
        <f t="shared" si="5"/>
        <v>0</v>
      </c>
      <c r="H40" s="92">
        <f t="shared" si="6"/>
        <v>0</v>
      </c>
      <c r="I40" s="92" t="s">
        <v>903</v>
      </c>
      <c r="J40" s="114">
        <v>20</v>
      </c>
      <c r="K40" s="115">
        <v>5</v>
      </c>
      <c r="L40" s="115">
        <v>18</v>
      </c>
      <c r="M40" s="116" t="s">
        <v>434</v>
      </c>
      <c r="N40" s="92" t="str">
        <f t="shared" si="7"/>
        <v>羊</v>
      </c>
      <c r="O40" s="125" t="s">
        <v>449</v>
      </c>
      <c r="P40" s="117" t="s">
        <v>962</v>
      </c>
    </row>
    <row r="41" spans="1:16" ht="19.5" x14ac:dyDescent="0.25">
      <c r="A41" s="92">
        <f t="shared" si="3"/>
        <v>33</v>
      </c>
      <c r="B41" s="92" t="s">
        <v>984</v>
      </c>
      <c r="C41" s="113"/>
      <c r="D41" s="113"/>
      <c r="E41" s="113"/>
      <c r="F41" s="92"/>
      <c r="G41" s="92">
        <f t="shared" si="5"/>
        <v>0</v>
      </c>
      <c r="H41" s="92">
        <f t="shared" si="6"/>
        <v>0</v>
      </c>
      <c r="I41" s="92" t="s">
        <v>903</v>
      </c>
      <c r="J41" s="118">
        <v>68</v>
      </c>
      <c r="K41" s="116">
        <v>6</v>
      </c>
      <c r="L41" s="116">
        <v>4</v>
      </c>
      <c r="M41" s="141" t="s">
        <v>547</v>
      </c>
      <c r="N41" s="92" t="str">
        <f t="shared" si="7"/>
        <v>羊</v>
      </c>
      <c r="O41" s="125" t="s">
        <v>549</v>
      </c>
      <c r="P41" s="117"/>
    </row>
    <row r="42" spans="1:16" ht="19.5" x14ac:dyDescent="0.25">
      <c r="A42" s="92">
        <f t="shared" si="3"/>
        <v>34</v>
      </c>
      <c r="B42" s="92" t="s">
        <v>1233</v>
      </c>
      <c r="C42" s="113"/>
      <c r="D42" s="113"/>
      <c r="E42" s="113"/>
      <c r="F42" s="92"/>
      <c r="G42" s="92">
        <f t="shared" si="5"/>
        <v>0</v>
      </c>
      <c r="H42" s="92">
        <f t="shared" si="6"/>
        <v>0</v>
      </c>
      <c r="I42" s="92" t="s">
        <v>903</v>
      </c>
      <c r="J42" s="118">
        <v>43</v>
      </c>
      <c r="K42" s="116">
        <v>1</v>
      </c>
      <c r="L42" s="116">
        <v>8</v>
      </c>
      <c r="M42" s="141" t="s">
        <v>551</v>
      </c>
      <c r="N42" s="92" t="str">
        <f t="shared" si="7"/>
        <v>馬</v>
      </c>
      <c r="O42" s="125" t="s">
        <v>571</v>
      </c>
      <c r="P42" s="117"/>
    </row>
    <row r="43" spans="1:16" ht="19.5" x14ac:dyDescent="0.25">
      <c r="A43" s="92">
        <f t="shared" si="3"/>
        <v>35</v>
      </c>
      <c r="B43" s="92" t="s">
        <v>1103</v>
      </c>
      <c r="C43" s="113"/>
      <c r="D43" s="113"/>
      <c r="E43" s="113"/>
      <c r="F43" s="92"/>
      <c r="G43" s="92">
        <f t="shared" si="5"/>
        <v>0</v>
      </c>
      <c r="H43" s="92">
        <f t="shared" si="6"/>
        <v>0</v>
      </c>
      <c r="I43" s="92" t="s">
        <v>903</v>
      </c>
      <c r="J43" s="118">
        <v>43</v>
      </c>
      <c r="K43" s="116">
        <v>1</v>
      </c>
      <c r="L43" s="116">
        <v>8</v>
      </c>
      <c r="M43" s="142" t="s">
        <v>551</v>
      </c>
      <c r="N43" s="92" t="str">
        <f t="shared" si="7"/>
        <v>馬</v>
      </c>
      <c r="O43" s="125" t="s">
        <v>571</v>
      </c>
      <c r="P43" s="117"/>
    </row>
    <row r="44" spans="1:16" ht="19.5" x14ac:dyDescent="0.25">
      <c r="A44" s="92">
        <f t="shared" si="3"/>
        <v>36</v>
      </c>
      <c r="B44" s="92" t="s">
        <v>982</v>
      </c>
      <c r="C44" s="113"/>
      <c r="D44" s="113"/>
      <c r="E44" s="113"/>
      <c r="F44" s="92"/>
      <c r="G44" s="92">
        <f t="shared" si="5"/>
        <v>0</v>
      </c>
      <c r="H44" s="92">
        <f t="shared" si="6"/>
        <v>0</v>
      </c>
      <c r="I44" s="92" t="s">
        <v>1258</v>
      </c>
      <c r="J44" s="118">
        <v>71</v>
      </c>
      <c r="K44" s="116">
        <v>10</v>
      </c>
      <c r="L44" s="116">
        <v>25</v>
      </c>
      <c r="M44" s="141" t="s">
        <v>534</v>
      </c>
      <c r="N44" s="92" t="str">
        <f t="shared" si="7"/>
        <v>狗</v>
      </c>
      <c r="O44" s="125" t="s">
        <v>571</v>
      </c>
      <c r="P44" s="117"/>
    </row>
    <row r="45" spans="1:16" ht="19.5" x14ac:dyDescent="0.25">
      <c r="A45" s="92">
        <f t="shared" si="3"/>
        <v>37</v>
      </c>
      <c r="B45" s="92" t="s">
        <v>1282</v>
      </c>
      <c r="C45" s="113"/>
      <c r="D45" s="113"/>
      <c r="E45" s="113"/>
      <c r="F45" s="92"/>
      <c r="G45" s="92">
        <f t="shared" si="5"/>
        <v>0</v>
      </c>
      <c r="H45" s="92">
        <f t="shared" si="6"/>
        <v>0</v>
      </c>
      <c r="I45" s="92" t="s">
        <v>1283</v>
      </c>
      <c r="J45" s="118">
        <v>76</v>
      </c>
      <c r="K45" s="116">
        <v>6</v>
      </c>
      <c r="L45" s="116">
        <v>13</v>
      </c>
      <c r="M45" s="141" t="s">
        <v>540</v>
      </c>
      <c r="N45" s="92" t="str">
        <f t="shared" si="7"/>
        <v>兔</v>
      </c>
      <c r="O45" s="125" t="s">
        <v>600</v>
      </c>
      <c r="P45" s="117"/>
    </row>
    <row r="46" spans="1:16" ht="19.5" x14ac:dyDescent="0.25">
      <c r="A46" s="92">
        <f t="shared" si="3"/>
        <v>38</v>
      </c>
      <c r="B46" s="92" t="s">
        <v>598</v>
      </c>
      <c r="C46" s="113"/>
      <c r="D46" s="113"/>
      <c r="E46" s="113"/>
      <c r="F46" s="92"/>
      <c r="G46" s="92">
        <f t="shared" si="5"/>
        <v>0</v>
      </c>
      <c r="H46" s="92">
        <f t="shared" si="6"/>
        <v>0</v>
      </c>
      <c r="I46" s="92" t="s">
        <v>903</v>
      </c>
      <c r="J46" s="118">
        <v>72</v>
      </c>
      <c r="K46" s="116">
        <v>5</v>
      </c>
      <c r="L46" s="116">
        <v>10</v>
      </c>
      <c r="M46" s="141" t="s">
        <v>540</v>
      </c>
      <c r="N46" s="92" t="str">
        <f t="shared" si="7"/>
        <v>豬</v>
      </c>
      <c r="O46" s="125" t="s">
        <v>597</v>
      </c>
      <c r="P46" s="117"/>
    </row>
    <row r="47" spans="1:16" ht="19.5" x14ac:dyDescent="0.25">
      <c r="A47" s="92">
        <f t="shared" si="3"/>
        <v>39</v>
      </c>
      <c r="B47" s="92" t="s">
        <v>765</v>
      </c>
      <c r="C47" s="113"/>
      <c r="D47" s="113"/>
      <c r="E47" s="113"/>
      <c r="F47" s="92"/>
      <c r="G47" s="92">
        <f>IF(F47&gt;=600,1,0)</f>
        <v>0</v>
      </c>
      <c r="H47" s="92">
        <f>IF(I47="已收",C47+D47+E47+F47,0)</f>
        <v>0</v>
      </c>
      <c r="I47" s="92" t="s">
        <v>887</v>
      </c>
      <c r="J47" s="118">
        <v>54</v>
      </c>
      <c r="K47" s="116">
        <v>10</v>
      </c>
      <c r="L47" s="116">
        <v>20</v>
      </c>
      <c r="M47" s="141" t="s">
        <v>744</v>
      </c>
      <c r="N47" s="92" t="str">
        <f t="shared" si="7"/>
        <v>蛇</v>
      </c>
      <c r="O47" s="125" t="s">
        <v>766</v>
      </c>
      <c r="P47" s="117"/>
    </row>
    <row r="48" spans="1:16" ht="19.5" x14ac:dyDescent="0.25">
      <c r="A48" s="92">
        <f t="shared" si="3"/>
        <v>40</v>
      </c>
      <c r="B48" s="92" t="s">
        <v>755</v>
      </c>
      <c r="C48" s="113"/>
      <c r="D48" s="113"/>
      <c r="E48" s="113"/>
      <c r="F48" s="92"/>
      <c r="G48" s="92">
        <f>IF(F48&gt;=600,1,0)</f>
        <v>0</v>
      </c>
      <c r="H48" s="92">
        <f>IF(I48="已收",C48+D48+E48+F48,0)</f>
        <v>0</v>
      </c>
      <c r="I48" s="92" t="s">
        <v>1285</v>
      </c>
      <c r="J48" s="118">
        <v>52</v>
      </c>
      <c r="K48" s="116">
        <v>5</v>
      </c>
      <c r="L48" s="116">
        <v>11</v>
      </c>
      <c r="M48" s="141" t="s">
        <v>744</v>
      </c>
      <c r="N48" s="92" t="str">
        <f t="shared" si="7"/>
        <v>兔</v>
      </c>
      <c r="O48" s="125" t="s">
        <v>757</v>
      </c>
      <c r="P48" s="117"/>
    </row>
    <row r="49" spans="1:16" ht="19.5" x14ac:dyDescent="0.25">
      <c r="A49" s="92">
        <f t="shared" si="3"/>
        <v>41</v>
      </c>
      <c r="B49" s="92" t="s">
        <v>1026</v>
      </c>
      <c r="C49" s="113"/>
      <c r="D49" s="113"/>
      <c r="E49" s="113"/>
      <c r="F49" s="92"/>
      <c r="G49" s="92">
        <f>IF(F49&gt;=600,1,0)</f>
        <v>0</v>
      </c>
      <c r="H49" s="92">
        <f>IF(I49="已收",C49+D49+E49+F49,0)</f>
        <v>0</v>
      </c>
      <c r="I49" s="92" t="s">
        <v>903</v>
      </c>
      <c r="J49" s="118">
        <v>53</v>
      </c>
      <c r="K49" s="116">
        <v>4</v>
      </c>
      <c r="L49" s="116">
        <v>2</v>
      </c>
      <c r="M49" s="141" t="s">
        <v>744</v>
      </c>
      <c r="N49" s="92" t="str">
        <f t="shared" si="7"/>
        <v>龍</v>
      </c>
      <c r="O49" s="125" t="s">
        <v>756</v>
      </c>
      <c r="P49" s="117"/>
    </row>
    <row r="50" spans="1:16" ht="18.95" customHeight="1" x14ac:dyDescent="0.25">
      <c r="A50" s="92">
        <f t="shared" si="3"/>
        <v>42</v>
      </c>
      <c r="B50" s="92" t="s">
        <v>427</v>
      </c>
      <c r="C50" s="113"/>
      <c r="D50" s="113"/>
      <c r="E50" s="113"/>
      <c r="F50" s="92"/>
      <c r="G50" s="92">
        <f t="shared" si="5"/>
        <v>0</v>
      </c>
      <c r="H50" s="92">
        <f t="shared" si="1"/>
        <v>0</v>
      </c>
      <c r="I50" s="92" t="s">
        <v>887</v>
      </c>
      <c r="J50" s="114">
        <v>72</v>
      </c>
      <c r="K50" s="115">
        <v>9</v>
      </c>
      <c r="L50" s="115">
        <v>20</v>
      </c>
      <c r="M50" s="116" t="s">
        <v>434</v>
      </c>
      <c r="N50" s="92" t="str">
        <f t="shared" si="7"/>
        <v>豬</v>
      </c>
      <c r="O50" s="125"/>
      <c r="P50" s="117"/>
    </row>
    <row r="51" spans="1:16" ht="18.95" customHeight="1" x14ac:dyDescent="0.25">
      <c r="A51" s="92">
        <f t="shared" si="3"/>
        <v>43</v>
      </c>
      <c r="B51" s="92" t="s">
        <v>462</v>
      </c>
      <c r="C51" s="137"/>
      <c r="D51" s="137"/>
      <c r="E51" s="137"/>
      <c r="F51" s="136"/>
      <c r="G51" s="92">
        <f t="shared" si="0"/>
        <v>0</v>
      </c>
      <c r="H51" s="92">
        <f t="shared" si="1"/>
        <v>0</v>
      </c>
      <c r="I51" s="92" t="s">
        <v>887</v>
      </c>
      <c r="J51" s="114">
        <v>70</v>
      </c>
      <c r="K51" s="115">
        <v>12</v>
      </c>
      <c r="L51" s="115">
        <v>17</v>
      </c>
      <c r="M51" s="140" t="s">
        <v>211</v>
      </c>
      <c r="N51" s="92" t="str">
        <f t="shared" si="7"/>
        <v>雞</v>
      </c>
      <c r="O51" s="125"/>
      <c r="P51" s="117"/>
    </row>
    <row r="52" spans="1:16" ht="18.95" customHeight="1" x14ac:dyDescent="0.25">
      <c r="A52" s="92">
        <f t="shared" si="3"/>
        <v>44</v>
      </c>
      <c r="B52" s="92" t="s">
        <v>463</v>
      </c>
      <c r="C52" s="113"/>
      <c r="D52" s="113"/>
      <c r="E52" s="113"/>
      <c r="F52" s="92"/>
      <c r="G52" s="92">
        <f t="shared" si="0"/>
        <v>0</v>
      </c>
      <c r="H52" s="92">
        <f>IF(I52="已收",C52+D52+E52+F52,0)</f>
        <v>0</v>
      </c>
      <c r="I52" s="92" t="s">
        <v>903</v>
      </c>
      <c r="J52" s="118">
        <v>72</v>
      </c>
      <c r="K52" s="116">
        <v>1</v>
      </c>
      <c r="L52" s="116">
        <v>6</v>
      </c>
      <c r="M52" s="141" t="s">
        <v>170</v>
      </c>
      <c r="N52" s="92" t="str">
        <f t="shared" si="7"/>
        <v>豬</v>
      </c>
      <c r="O52" s="125"/>
      <c r="P52" s="117"/>
    </row>
    <row r="53" spans="1:16" ht="18.95" customHeight="1" x14ac:dyDescent="0.25">
      <c r="A53" s="92">
        <f t="shared" si="3"/>
        <v>45</v>
      </c>
      <c r="B53" s="92" t="s">
        <v>464</v>
      </c>
      <c r="C53" s="113"/>
      <c r="D53" s="113"/>
      <c r="E53" s="113"/>
      <c r="F53" s="92"/>
      <c r="G53" s="92">
        <f t="shared" si="0"/>
        <v>0</v>
      </c>
      <c r="H53" s="92">
        <f t="shared" ref="H53:H78" si="8">IF(I53="已收",C53+D53+E53+F53,0)</f>
        <v>0</v>
      </c>
      <c r="I53" s="92" t="s">
        <v>887</v>
      </c>
      <c r="J53" s="118">
        <v>94</v>
      </c>
      <c r="K53" s="116">
        <v>8</v>
      </c>
      <c r="L53" s="116">
        <v>1</v>
      </c>
      <c r="M53" s="141" t="s">
        <v>213</v>
      </c>
      <c r="N53" s="92" t="str">
        <f t="shared" si="7"/>
        <v>雞</v>
      </c>
      <c r="O53" s="125"/>
      <c r="P53" s="117"/>
    </row>
    <row r="54" spans="1:16" ht="18.95" customHeight="1" x14ac:dyDescent="0.25">
      <c r="A54" s="92">
        <f t="shared" si="3"/>
        <v>46</v>
      </c>
      <c r="B54" s="92" t="s">
        <v>465</v>
      </c>
      <c r="C54" s="113"/>
      <c r="D54" s="113"/>
      <c r="E54" s="113"/>
      <c r="F54" s="92"/>
      <c r="G54" s="92">
        <f t="shared" si="0"/>
        <v>0</v>
      </c>
      <c r="H54" s="92">
        <f t="shared" si="8"/>
        <v>0</v>
      </c>
      <c r="I54" s="92" t="s">
        <v>903</v>
      </c>
      <c r="J54" s="118">
        <v>96</v>
      </c>
      <c r="K54" s="116">
        <v>3</v>
      </c>
      <c r="L54" s="116">
        <v>17</v>
      </c>
      <c r="M54" s="141" t="s">
        <v>170</v>
      </c>
      <c r="N54" s="92" t="str">
        <f t="shared" si="7"/>
        <v>豬</v>
      </c>
      <c r="O54" s="125"/>
      <c r="P54" s="117"/>
    </row>
    <row r="55" spans="1:16" ht="18.95" customHeight="1" x14ac:dyDescent="0.25">
      <c r="A55" s="92">
        <f t="shared" si="3"/>
        <v>47</v>
      </c>
      <c r="B55" s="92" t="s">
        <v>466</v>
      </c>
      <c r="C55" s="113"/>
      <c r="D55" s="113"/>
      <c r="E55" s="113"/>
      <c r="F55" s="92"/>
      <c r="G55" s="92">
        <f t="shared" si="0"/>
        <v>0</v>
      </c>
      <c r="H55" s="92">
        <f t="shared" si="8"/>
        <v>0</v>
      </c>
      <c r="I55" s="92" t="s">
        <v>903</v>
      </c>
      <c r="J55" s="118">
        <v>46</v>
      </c>
      <c r="K55" s="116">
        <v>11</v>
      </c>
      <c r="L55" s="116">
        <v>17</v>
      </c>
      <c r="M55" s="141" t="s">
        <v>378</v>
      </c>
      <c r="N55" s="92" t="str">
        <f t="shared" si="7"/>
        <v>雞</v>
      </c>
      <c r="O55" s="125"/>
      <c r="P55" s="117"/>
    </row>
    <row r="56" spans="1:16" ht="18.95" customHeight="1" x14ac:dyDescent="0.25">
      <c r="A56" s="92">
        <f t="shared" si="3"/>
        <v>48</v>
      </c>
      <c r="B56" s="92" t="s">
        <v>467</v>
      </c>
      <c r="C56" s="113"/>
      <c r="D56" s="113"/>
      <c r="E56" s="113"/>
      <c r="F56" s="92"/>
      <c r="G56" s="92">
        <f t="shared" si="0"/>
        <v>0</v>
      </c>
      <c r="H56" s="92">
        <f t="shared" si="8"/>
        <v>0</v>
      </c>
      <c r="I56" s="92" t="s">
        <v>887</v>
      </c>
      <c r="J56" s="118">
        <v>38</v>
      </c>
      <c r="K56" s="116">
        <v>6</v>
      </c>
      <c r="L56" s="116">
        <v>2</v>
      </c>
      <c r="M56" s="141" t="s">
        <v>217</v>
      </c>
      <c r="N56" s="92" t="str">
        <f t="shared" si="7"/>
        <v>牛</v>
      </c>
      <c r="O56" s="125" t="s">
        <v>269</v>
      </c>
      <c r="P56" s="117"/>
    </row>
    <row r="57" spans="1:16" ht="18.95" customHeight="1" x14ac:dyDescent="0.25">
      <c r="A57" s="92">
        <f t="shared" si="3"/>
        <v>49</v>
      </c>
      <c r="B57" s="92" t="s">
        <v>262</v>
      </c>
      <c r="C57" s="113"/>
      <c r="D57" s="113"/>
      <c r="E57" s="113"/>
      <c r="F57" s="92"/>
      <c r="G57" s="92">
        <f t="shared" si="0"/>
        <v>0</v>
      </c>
      <c r="H57" s="92">
        <f t="shared" si="8"/>
        <v>0</v>
      </c>
      <c r="I57" s="92" t="s">
        <v>887</v>
      </c>
      <c r="J57" s="118">
        <v>59</v>
      </c>
      <c r="K57" s="116">
        <v>2</v>
      </c>
      <c r="L57" s="116">
        <v>29</v>
      </c>
      <c r="M57" s="141" t="s">
        <v>181</v>
      </c>
      <c r="N57" s="92" t="str">
        <f t="shared" si="7"/>
        <v>狗</v>
      </c>
      <c r="O57" s="125" t="s">
        <v>269</v>
      </c>
      <c r="P57" s="117"/>
    </row>
    <row r="58" spans="1:16" ht="18.95" customHeight="1" x14ac:dyDescent="0.25">
      <c r="A58" s="92">
        <f t="shared" si="3"/>
        <v>50</v>
      </c>
      <c r="B58" s="92" t="s">
        <v>197</v>
      </c>
      <c r="C58" s="113"/>
      <c r="D58" s="113"/>
      <c r="E58" s="113"/>
      <c r="F58" s="92"/>
      <c r="G58" s="92">
        <f t="shared" si="0"/>
        <v>0</v>
      </c>
      <c r="H58" s="92">
        <f t="shared" si="8"/>
        <v>0</v>
      </c>
      <c r="I58" s="92" t="s">
        <v>903</v>
      </c>
      <c r="J58" s="118">
        <v>41</v>
      </c>
      <c r="K58" s="116">
        <v>11</v>
      </c>
      <c r="L58" s="116">
        <v>12</v>
      </c>
      <c r="M58" s="142" t="s">
        <v>378</v>
      </c>
      <c r="N58" s="92" t="str">
        <f t="shared" si="7"/>
        <v>龍</v>
      </c>
      <c r="O58" s="125"/>
      <c r="P58" s="117"/>
    </row>
    <row r="59" spans="1:16" ht="18.95" customHeight="1" x14ac:dyDescent="0.25">
      <c r="A59" s="92">
        <f t="shared" si="3"/>
        <v>51</v>
      </c>
      <c r="B59" s="154" t="s">
        <v>474</v>
      </c>
      <c r="C59" s="113"/>
      <c r="D59" s="113"/>
      <c r="E59" s="113"/>
      <c r="F59" s="92"/>
      <c r="G59" s="92">
        <f t="shared" si="0"/>
        <v>0</v>
      </c>
      <c r="H59" s="92">
        <f t="shared" si="8"/>
        <v>0</v>
      </c>
      <c r="I59" s="92" t="s">
        <v>903</v>
      </c>
      <c r="J59" s="118">
        <v>43</v>
      </c>
      <c r="K59" s="116">
        <v>12</v>
      </c>
      <c r="L59" s="116">
        <v>20</v>
      </c>
      <c r="M59" s="142" t="s">
        <v>170</v>
      </c>
      <c r="N59" s="92" t="str">
        <f t="shared" si="7"/>
        <v>馬</v>
      </c>
      <c r="O59" s="125" t="s">
        <v>475</v>
      </c>
      <c r="P59" s="117" t="s">
        <v>476</v>
      </c>
    </row>
    <row r="60" spans="1:16" ht="19.5" x14ac:dyDescent="0.25">
      <c r="A60" s="92">
        <f t="shared" si="3"/>
        <v>52</v>
      </c>
      <c r="B60" s="92" t="s">
        <v>762</v>
      </c>
      <c r="C60" s="113"/>
      <c r="D60" s="113"/>
      <c r="E60" s="113"/>
      <c r="F60" s="92"/>
      <c r="G60" s="92">
        <f>IF(F60&gt;=600,1,0)</f>
        <v>0</v>
      </c>
      <c r="H60" s="92">
        <f>IF(I60="已收",C60+D60+E60+F60,0)</f>
        <v>0</v>
      </c>
      <c r="I60" s="92" t="s">
        <v>903</v>
      </c>
      <c r="J60" s="118">
        <v>29</v>
      </c>
      <c r="K60" s="116">
        <v>2</v>
      </c>
      <c r="L60" s="116">
        <v>3</v>
      </c>
      <c r="M60" s="141" t="s">
        <v>761</v>
      </c>
      <c r="N60" s="92" t="str">
        <f t="shared" si="7"/>
        <v>龍</v>
      </c>
      <c r="O60" s="125" t="s">
        <v>32</v>
      </c>
      <c r="P60" s="117"/>
    </row>
    <row r="61" spans="1:16" ht="18.95" customHeight="1" x14ac:dyDescent="0.25">
      <c r="A61" s="92">
        <f t="shared" si="3"/>
        <v>53</v>
      </c>
      <c r="B61" s="92" t="s">
        <v>294</v>
      </c>
      <c r="C61" s="113"/>
      <c r="D61" s="113"/>
      <c r="E61" s="113"/>
      <c r="F61" s="92"/>
      <c r="G61" s="92">
        <f t="shared" si="0"/>
        <v>0</v>
      </c>
      <c r="H61" s="92">
        <f t="shared" si="8"/>
        <v>0</v>
      </c>
      <c r="I61" s="92" t="s">
        <v>887</v>
      </c>
      <c r="J61" s="118">
        <v>83</v>
      </c>
      <c r="K61" s="116">
        <v>3</v>
      </c>
      <c r="L61" s="116">
        <v>9</v>
      </c>
      <c r="M61" s="142" t="s">
        <v>187</v>
      </c>
      <c r="N61" s="92" t="str">
        <f t="shared" si="7"/>
        <v>狗</v>
      </c>
      <c r="O61" s="125" t="s">
        <v>252</v>
      </c>
      <c r="P61" s="117" t="s">
        <v>956</v>
      </c>
    </row>
    <row r="62" spans="1:16" ht="18.95" customHeight="1" x14ac:dyDescent="0.25">
      <c r="A62" s="92">
        <f t="shared" si="3"/>
        <v>54</v>
      </c>
      <c r="B62" s="92" t="s">
        <v>292</v>
      </c>
      <c r="C62" s="113"/>
      <c r="D62" s="113"/>
      <c r="E62" s="113"/>
      <c r="F62" s="92"/>
      <c r="G62" s="92">
        <f t="shared" si="0"/>
        <v>0</v>
      </c>
      <c r="H62" s="92">
        <f t="shared" si="8"/>
        <v>0</v>
      </c>
      <c r="I62" s="92" t="s">
        <v>1256</v>
      </c>
      <c r="J62" s="118">
        <v>55</v>
      </c>
      <c r="K62" s="147" t="s">
        <v>486</v>
      </c>
      <c r="L62" s="116">
        <v>28</v>
      </c>
      <c r="M62" s="142" t="s">
        <v>170</v>
      </c>
      <c r="N62" s="92" t="str">
        <f t="shared" si="7"/>
        <v>馬</v>
      </c>
      <c r="O62" s="125" t="s">
        <v>252</v>
      </c>
      <c r="P62" s="117" t="s">
        <v>954</v>
      </c>
    </row>
    <row r="63" spans="1:16" ht="18.95" customHeight="1" x14ac:dyDescent="0.25">
      <c r="A63" s="92">
        <f t="shared" si="3"/>
        <v>55</v>
      </c>
      <c r="B63" s="92" t="s">
        <v>295</v>
      </c>
      <c r="C63" s="113"/>
      <c r="D63" s="113"/>
      <c r="E63" s="113"/>
      <c r="F63" s="92"/>
      <c r="G63" s="92">
        <f t="shared" si="0"/>
        <v>0</v>
      </c>
      <c r="H63" s="92">
        <f t="shared" si="8"/>
        <v>0</v>
      </c>
      <c r="I63" s="92" t="s">
        <v>903</v>
      </c>
      <c r="J63" s="118">
        <v>85</v>
      </c>
      <c r="K63" s="116">
        <v>1</v>
      </c>
      <c r="L63" s="116">
        <v>3</v>
      </c>
      <c r="M63" s="142" t="s">
        <v>181</v>
      </c>
      <c r="N63" s="92" t="str">
        <f t="shared" si="7"/>
        <v>鼠</v>
      </c>
      <c r="O63" s="125" t="s">
        <v>252</v>
      </c>
      <c r="P63" s="117" t="s">
        <v>957</v>
      </c>
    </row>
    <row r="64" spans="1:16" ht="18.95" customHeight="1" x14ac:dyDescent="0.25">
      <c r="A64" s="92">
        <f t="shared" si="3"/>
        <v>56</v>
      </c>
      <c r="B64" s="92" t="s">
        <v>498</v>
      </c>
      <c r="C64" s="113"/>
      <c r="D64" s="113"/>
      <c r="E64" s="113"/>
      <c r="F64" s="92"/>
      <c r="G64" s="92">
        <f t="shared" si="0"/>
        <v>0</v>
      </c>
      <c r="H64" s="92">
        <f t="shared" si="8"/>
        <v>0</v>
      </c>
      <c r="I64" s="92" t="s">
        <v>903</v>
      </c>
      <c r="J64" s="118">
        <v>60</v>
      </c>
      <c r="K64" s="116">
        <v>5</v>
      </c>
      <c r="L64" s="116">
        <v>1</v>
      </c>
      <c r="M64" s="142" t="s">
        <v>187</v>
      </c>
      <c r="N64" s="92" t="str">
        <f t="shared" si="7"/>
        <v>豬</v>
      </c>
      <c r="O64" s="125" t="s">
        <v>252</v>
      </c>
      <c r="P64" s="117" t="s">
        <v>955</v>
      </c>
    </row>
    <row r="65" spans="1:16" ht="18.95" customHeight="1" x14ac:dyDescent="0.25">
      <c r="A65" s="92">
        <f t="shared" si="3"/>
        <v>57</v>
      </c>
      <c r="B65" s="92" t="s">
        <v>291</v>
      </c>
      <c r="C65" s="113"/>
      <c r="D65" s="113"/>
      <c r="E65" s="113"/>
      <c r="F65" s="92"/>
      <c r="G65" s="92">
        <f t="shared" si="0"/>
        <v>0</v>
      </c>
      <c r="H65" s="92">
        <f t="shared" si="8"/>
        <v>0</v>
      </c>
      <c r="I65" s="92" t="s">
        <v>903</v>
      </c>
      <c r="J65" s="118">
        <v>63</v>
      </c>
      <c r="K65" s="116" t="s">
        <v>502</v>
      </c>
      <c r="L65" s="116">
        <v>4</v>
      </c>
      <c r="M65" s="141" t="s">
        <v>503</v>
      </c>
      <c r="N65" s="92" t="str">
        <f t="shared" si="7"/>
        <v>虎</v>
      </c>
      <c r="O65" s="125" t="s">
        <v>247</v>
      </c>
      <c r="P65" s="117" t="s">
        <v>958</v>
      </c>
    </row>
    <row r="66" spans="1:16" ht="18.95" customHeight="1" x14ac:dyDescent="0.25">
      <c r="A66" s="92">
        <f t="shared" si="3"/>
        <v>58</v>
      </c>
      <c r="B66" s="92" t="s">
        <v>21</v>
      </c>
      <c r="C66" s="113"/>
      <c r="D66" s="113"/>
      <c r="E66" s="113"/>
      <c r="F66" s="92"/>
      <c r="G66" s="92">
        <f>IF(F66&gt;=600,1,0)</f>
        <v>0</v>
      </c>
      <c r="H66" s="92">
        <f>IF(I66="已收",C66+D66+E66+F66,0)</f>
        <v>0</v>
      </c>
      <c r="I66" s="92" t="s">
        <v>887</v>
      </c>
      <c r="J66" s="118">
        <v>93</v>
      </c>
      <c r="K66" s="116">
        <v>9</v>
      </c>
      <c r="L66" s="116">
        <v>20</v>
      </c>
      <c r="M66" s="141" t="s">
        <v>509</v>
      </c>
      <c r="N66" s="92" t="str">
        <f t="shared" si="7"/>
        <v>猴</v>
      </c>
      <c r="O66" s="125" t="s">
        <v>247</v>
      </c>
      <c r="P66" s="117"/>
    </row>
    <row r="67" spans="1:16" ht="18.95" customHeight="1" x14ac:dyDescent="0.25">
      <c r="A67" s="92">
        <f t="shared" si="3"/>
        <v>59</v>
      </c>
      <c r="B67" s="92" t="s">
        <v>296</v>
      </c>
      <c r="C67" s="113"/>
      <c r="D67" s="113"/>
      <c r="E67" s="113"/>
      <c r="F67" s="92"/>
      <c r="G67" s="92">
        <f t="shared" si="0"/>
        <v>0</v>
      </c>
      <c r="H67" s="92">
        <f t="shared" si="8"/>
        <v>0</v>
      </c>
      <c r="I67" s="92" t="s">
        <v>887</v>
      </c>
      <c r="J67" s="118">
        <v>84</v>
      </c>
      <c r="K67" s="116">
        <v>12</v>
      </c>
      <c r="L67" s="116">
        <v>14</v>
      </c>
      <c r="M67" s="141" t="s">
        <v>506</v>
      </c>
      <c r="N67" s="92" t="str">
        <f t="shared" si="7"/>
        <v>豬</v>
      </c>
      <c r="O67" s="125" t="s">
        <v>618</v>
      </c>
      <c r="P67" s="16" t="s">
        <v>297</v>
      </c>
    </row>
    <row r="68" spans="1:16" ht="19.5" x14ac:dyDescent="0.25">
      <c r="A68" s="92">
        <f t="shared" si="3"/>
        <v>60</v>
      </c>
      <c r="B68" s="92" t="s">
        <v>611</v>
      </c>
      <c r="C68" s="113"/>
      <c r="D68" s="113"/>
      <c r="E68" s="113"/>
      <c r="F68" s="92"/>
      <c r="G68" s="92">
        <f>IF(F68&gt;=600,1,0)</f>
        <v>0</v>
      </c>
      <c r="H68" s="92">
        <f>IF(I68="已收",C68+D68+E68+F68,0)</f>
        <v>0</v>
      </c>
      <c r="I68" s="92" t="s">
        <v>903</v>
      </c>
      <c r="J68" s="118">
        <v>84</v>
      </c>
      <c r="K68" s="116">
        <v>12</v>
      </c>
      <c r="L68" s="116">
        <v>4</v>
      </c>
      <c r="M68" s="141" t="s">
        <v>613</v>
      </c>
      <c r="N68" s="92" t="str">
        <f t="shared" si="7"/>
        <v>豬</v>
      </c>
      <c r="O68" s="125" t="s">
        <v>617</v>
      </c>
      <c r="P68" s="16" t="s">
        <v>297</v>
      </c>
    </row>
    <row r="69" spans="1:16" ht="19.5" x14ac:dyDescent="0.25">
      <c r="A69" s="92">
        <f t="shared" si="3"/>
        <v>61</v>
      </c>
      <c r="B69" s="92" t="s">
        <v>616</v>
      </c>
      <c r="C69" s="113"/>
      <c r="D69" s="113"/>
      <c r="E69" s="113"/>
      <c r="F69" s="92"/>
      <c r="G69" s="92">
        <f>IF(F69&gt;=600,1,0)</f>
        <v>0</v>
      </c>
      <c r="H69" s="92">
        <f>IF(I69="已收",C69+D69+E69+F69,0)</f>
        <v>0</v>
      </c>
      <c r="I69" s="92" t="s">
        <v>903</v>
      </c>
      <c r="J69" s="118">
        <v>49</v>
      </c>
      <c r="K69" s="116">
        <v>10</v>
      </c>
      <c r="L69" s="116">
        <v>18</v>
      </c>
      <c r="M69" s="141" t="s">
        <v>575</v>
      </c>
      <c r="N69" s="92" t="str">
        <f t="shared" si="7"/>
        <v>鼠</v>
      </c>
      <c r="O69" s="125" t="s">
        <v>614</v>
      </c>
      <c r="P69" s="16" t="s">
        <v>297</v>
      </c>
    </row>
    <row r="70" spans="1:16" ht="18.95" customHeight="1" x14ac:dyDescent="0.25">
      <c r="A70" s="92">
        <f t="shared" si="3"/>
        <v>62</v>
      </c>
      <c r="B70" s="153" t="s">
        <v>487</v>
      </c>
      <c r="C70" s="113"/>
      <c r="D70" s="113"/>
      <c r="E70" s="113"/>
      <c r="F70" s="92"/>
      <c r="G70" s="92">
        <f>IF(F70&gt;=600,1,0)</f>
        <v>0</v>
      </c>
      <c r="H70" s="92">
        <f>IF(I70="已收",C70+D70+E70+F70,0)</f>
        <v>0</v>
      </c>
      <c r="I70" s="92" t="s">
        <v>887</v>
      </c>
      <c r="J70" s="118">
        <v>53</v>
      </c>
      <c r="K70" s="116">
        <v>2</v>
      </c>
      <c r="L70" s="116">
        <v>9</v>
      </c>
      <c r="M70" s="142" t="s">
        <v>177</v>
      </c>
      <c r="N70" s="92" t="str">
        <f t="shared" si="7"/>
        <v>龍</v>
      </c>
      <c r="O70" s="125" t="s">
        <v>488</v>
      </c>
      <c r="P70" s="16"/>
    </row>
    <row r="71" spans="1:16" ht="18.95" customHeight="1" x14ac:dyDescent="0.25">
      <c r="A71" s="92">
        <f t="shared" si="3"/>
        <v>63</v>
      </c>
      <c r="B71" s="92" t="s">
        <v>511</v>
      </c>
      <c r="C71" s="113"/>
      <c r="D71" s="113"/>
      <c r="E71" s="113"/>
      <c r="F71" s="92"/>
      <c r="G71" s="92">
        <f t="shared" si="0"/>
        <v>0</v>
      </c>
      <c r="H71" s="92">
        <f t="shared" si="8"/>
        <v>0</v>
      </c>
      <c r="I71" s="92" t="s">
        <v>887</v>
      </c>
      <c r="J71" s="118">
        <v>96</v>
      </c>
      <c r="K71" s="116">
        <v>12</v>
      </c>
      <c r="L71" s="116">
        <v>25</v>
      </c>
      <c r="M71" s="141" t="s">
        <v>512</v>
      </c>
      <c r="N71" s="92" t="str">
        <f t="shared" si="7"/>
        <v>豬</v>
      </c>
      <c r="O71" s="125"/>
      <c r="P71" s="117"/>
    </row>
    <row r="72" spans="1:16" ht="18.95" customHeight="1" x14ac:dyDescent="0.25">
      <c r="A72" s="92">
        <f t="shared" si="3"/>
        <v>64</v>
      </c>
      <c r="B72" s="92" t="s">
        <v>514</v>
      </c>
      <c r="C72" s="113"/>
      <c r="D72" s="113"/>
      <c r="E72" s="113"/>
      <c r="F72" s="92"/>
      <c r="G72" s="92">
        <f t="shared" si="0"/>
        <v>0</v>
      </c>
      <c r="H72" s="92">
        <f t="shared" si="8"/>
        <v>0</v>
      </c>
      <c r="I72" s="92" t="s">
        <v>887</v>
      </c>
      <c r="J72" s="118">
        <v>100</v>
      </c>
      <c r="K72" s="116">
        <v>7</v>
      </c>
      <c r="L72" s="116">
        <v>7</v>
      </c>
      <c r="M72" s="141" t="s">
        <v>515</v>
      </c>
      <c r="N72" s="92" t="str">
        <f t="shared" si="7"/>
        <v>兔</v>
      </c>
      <c r="O72" s="125"/>
      <c r="P72" s="117"/>
    </row>
    <row r="73" spans="1:16" ht="18.95" customHeight="1" x14ac:dyDescent="0.25">
      <c r="A73" s="92">
        <f t="shared" si="3"/>
        <v>65</v>
      </c>
      <c r="B73" s="92" t="s">
        <v>519</v>
      </c>
      <c r="C73" s="113"/>
      <c r="D73" s="113"/>
      <c r="E73" s="113"/>
      <c r="F73" s="92"/>
      <c r="G73" s="92">
        <f t="shared" si="0"/>
        <v>0</v>
      </c>
      <c r="H73" s="92">
        <f t="shared" si="8"/>
        <v>0</v>
      </c>
      <c r="I73" s="92" t="s">
        <v>887</v>
      </c>
      <c r="J73" s="118">
        <v>42</v>
      </c>
      <c r="K73" s="116">
        <v>2</v>
      </c>
      <c r="L73" s="116">
        <v>16</v>
      </c>
      <c r="M73" s="141" t="s">
        <v>521</v>
      </c>
      <c r="N73" s="92" t="str">
        <f t="shared" si="7"/>
        <v>蛇</v>
      </c>
      <c r="O73" s="125" t="s">
        <v>257</v>
      </c>
      <c r="P73" s="117"/>
    </row>
    <row r="74" spans="1:16" ht="18.95" customHeight="1" x14ac:dyDescent="0.25">
      <c r="A74" s="92">
        <f t="shared" si="3"/>
        <v>66</v>
      </c>
      <c r="B74" s="92" t="s">
        <v>523</v>
      </c>
      <c r="C74" s="113"/>
      <c r="D74" s="113"/>
      <c r="E74" s="113"/>
      <c r="F74" s="92"/>
      <c r="G74" s="92">
        <f t="shared" si="0"/>
        <v>0</v>
      </c>
      <c r="H74" s="92">
        <f t="shared" si="8"/>
        <v>0</v>
      </c>
      <c r="I74" s="92" t="s">
        <v>887</v>
      </c>
      <c r="J74" s="118">
        <v>71</v>
      </c>
      <c r="K74" s="116">
        <v>9</v>
      </c>
      <c r="L74" s="116">
        <v>11</v>
      </c>
      <c r="M74" s="141" t="s">
        <v>521</v>
      </c>
      <c r="N74" s="92" t="str">
        <f t="shared" si="7"/>
        <v>狗</v>
      </c>
      <c r="O74" s="125" t="s">
        <v>526</v>
      </c>
      <c r="P74" s="117"/>
    </row>
    <row r="75" spans="1:16" ht="18.95" customHeight="1" x14ac:dyDescent="0.25">
      <c r="A75" s="92">
        <f t="shared" ref="A75:A138" si="9">A74+1</f>
        <v>67</v>
      </c>
      <c r="B75" s="92" t="s">
        <v>233</v>
      </c>
      <c r="C75" s="113"/>
      <c r="D75" s="113"/>
      <c r="E75" s="113"/>
      <c r="F75" s="92"/>
      <c r="G75" s="92">
        <f t="shared" si="0"/>
        <v>0</v>
      </c>
      <c r="H75" s="92">
        <f t="shared" si="8"/>
        <v>0</v>
      </c>
      <c r="I75" s="92" t="s">
        <v>903</v>
      </c>
      <c r="J75" s="118">
        <v>48</v>
      </c>
      <c r="K75" s="116">
        <v>4</v>
      </c>
      <c r="L75" s="116">
        <v>12</v>
      </c>
      <c r="M75" s="141" t="s">
        <v>521</v>
      </c>
      <c r="N75" s="92" t="str">
        <f t="shared" si="7"/>
        <v>豬</v>
      </c>
      <c r="O75" s="125" t="s">
        <v>827</v>
      </c>
      <c r="P75" s="117"/>
    </row>
    <row r="76" spans="1:16" ht="18.95" customHeight="1" x14ac:dyDescent="0.25">
      <c r="A76" s="92">
        <f t="shared" si="9"/>
        <v>68</v>
      </c>
      <c r="B76" s="92" t="s">
        <v>205</v>
      </c>
      <c r="C76" s="113"/>
      <c r="D76" s="113"/>
      <c r="E76" s="113"/>
      <c r="F76" s="92"/>
      <c r="G76" s="92">
        <f t="shared" si="0"/>
        <v>0</v>
      </c>
      <c r="H76" s="92">
        <f t="shared" si="8"/>
        <v>0</v>
      </c>
      <c r="I76" s="92" t="s">
        <v>903</v>
      </c>
      <c r="J76" s="118">
        <v>73</v>
      </c>
      <c r="K76" s="116">
        <v>11</v>
      </c>
      <c r="L76" s="116">
        <v>27</v>
      </c>
      <c r="M76" s="141" t="s">
        <v>521</v>
      </c>
      <c r="N76" s="92" t="str">
        <f t="shared" si="7"/>
        <v>鼠</v>
      </c>
      <c r="O76" s="125" t="s">
        <v>257</v>
      </c>
      <c r="P76" s="117"/>
    </row>
    <row r="77" spans="1:16" ht="18.95" customHeight="1" x14ac:dyDescent="0.25">
      <c r="A77" s="92">
        <f t="shared" si="9"/>
        <v>69</v>
      </c>
      <c r="B77" s="92" t="s">
        <v>529</v>
      </c>
      <c r="C77" s="113"/>
      <c r="D77" s="113"/>
      <c r="E77" s="113"/>
      <c r="F77" s="92"/>
      <c r="G77" s="92">
        <f t="shared" si="0"/>
        <v>0</v>
      </c>
      <c r="H77" s="92">
        <f t="shared" si="8"/>
        <v>0</v>
      </c>
      <c r="I77" s="92" t="s">
        <v>903</v>
      </c>
      <c r="J77" s="118">
        <v>30</v>
      </c>
      <c r="K77" s="116">
        <v>3</v>
      </c>
      <c r="L77" s="116">
        <v>20</v>
      </c>
      <c r="M77" s="141" t="s">
        <v>512</v>
      </c>
      <c r="N77" s="92" t="str">
        <f t="shared" si="7"/>
        <v>蛇</v>
      </c>
      <c r="O77" s="125"/>
      <c r="P77" s="117"/>
    </row>
    <row r="78" spans="1:16" ht="18.95" customHeight="1" x14ac:dyDescent="0.25">
      <c r="A78" s="92">
        <f t="shared" si="9"/>
        <v>70</v>
      </c>
      <c r="B78" s="92" t="s">
        <v>531</v>
      </c>
      <c r="C78" s="113"/>
      <c r="D78" s="113"/>
      <c r="E78" s="113"/>
      <c r="F78" s="92"/>
      <c r="G78" s="92">
        <f t="shared" si="0"/>
        <v>0</v>
      </c>
      <c r="H78" s="92">
        <f t="shared" si="8"/>
        <v>0</v>
      </c>
      <c r="I78" s="92" t="s">
        <v>887</v>
      </c>
      <c r="J78" s="118">
        <v>84</v>
      </c>
      <c r="K78" s="116">
        <v>8</v>
      </c>
      <c r="L78" s="116">
        <v>26</v>
      </c>
      <c r="M78" s="141" t="s">
        <v>232</v>
      </c>
      <c r="N78" s="92" t="str">
        <f t="shared" si="7"/>
        <v>豬</v>
      </c>
      <c r="O78" s="125"/>
      <c r="P78" s="117"/>
    </row>
    <row r="79" spans="1:16" ht="19.5" x14ac:dyDescent="0.25">
      <c r="A79" s="92">
        <f t="shared" si="9"/>
        <v>71</v>
      </c>
      <c r="B79" s="92" t="s">
        <v>533</v>
      </c>
      <c r="C79" s="113"/>
      <c r="D79" s="113"/>
      <c r="E79" s="113"/>
      <c r="F79" s="92"/>
      <c r="G79" s="92">
        <f t="shared" ref="G79:G97" si="10">IF(F79&gt;=600,1,0)</f>
        <v>0</v>
      </c>
      <c r="H79" s="92">
        <f>IF(I79="已收",C79+D79+E79+F79,0)</f>
        <v>0</v>
      </c>
      <c r="I79" s="92" t="s">
        <v>903</v>
      </c>
      <c r="J79" s="118">
        <v>60</v>
      </c>
      <c r="K79" s="116">
        <v>9</v>
      </c>
      <c r="L79" s="116">
        <v>13</v>
      </c>
      <c r="M79" s="141" t="s">
        <v>534</v>
      </c>
      <c r="N79" s="92" t="str">
        <f t="shared" si="7"/>
        <v>豬</v>
      </c>
      <c r="O79" s="125"/>
      <c r="P79" s="117"/>
    </row>
    <row r="80" spans="1:16" ht="19.5" x14ac:dyDescent="0.25">
      <c r="A80" s="92">
        <f t="shared" si="9"/>
        <v>72</v>
      </c>
      <c r="B80" s="92" t="s">
        <v>536</v>
      </c>
      <c r="C80" s="113"/>
      <c r="D80" s="113"/>
      <c r="E80" s="113"/>
      <c r="F80" s="92"/>
      <c r="G80" s="92">
        <f t="shared" si="10"/>
        <v>0</v>
      </c>
      <c r="H80" s="92">
        <f t="shared" ref="H80:H97" si="11">IF(I80="已收",C80+D80+E80+F80,0)</f>
        <v>0</v>
      </c>
      <c r="I80" s="92" t="s">
        <v>887</v>
      </c>
      <c r="J80" s="118">
        <v>58</v>
      </c>
      <c r="K80" s="116">
        <v>12</v>
      </c>
      <c r="L80" s="116">
        <v>12</v>
      </c>
      <c r="M80" s="141" t="s">
        <v>537</v>
      </c>
      <c r="N80" s="92" t="str">
        <f t="shared" si="7"/>
        <v>雞</v>
      </c>
      <c r="O80" s="125"/>
      <c r="P80" s="117"/>
    </row>
    <row r="81" spans="1:16" ht="19.5" x14ac:dyDescent="0.25">
      <c r="A81" s="92">
        <f t="shared" si="9"/>
        <v>73</v>
      </c>
      <c r="B81" s="151" t="s">
        <v>554</v>
      </c>
      <c r="C81" s="113"/>
      <c r="D81" s="113"/>
      <c r="E81" s="113"/>
      <c r="F81" s="92"/>
      <c r="G81" s="92">
        <f t="shared" si="10"/>
        <v>0</v>
      </c>
      <c r="H81" s="92">
        <f t="shared" si="11"/>
        <v>0</v>
      </c>
      <c r="I81" s="92" t="s">
        <v>887</v>
      </c>
      <c r="J81" s="118">
        <v>40</v>
      </c>
      <c r="K81" s="116">
        <v>10</v>
      </c>
      <c r="L81" s="116">
        <v>19</v>
      </c>
      <c r="M81" s="142" t="s">
        <v>537</v>
      </c>
      <c r="N81" s="92" t="str">
        <f t="shared" si="7"/>
        <v>兔</v>
      </c>
      <c r="O81" s="125"/>
      <c r="P81" s="117"/>
    </row>
    <row r="82" spans="1:16" ht="19.5" x14ac:dyDescent="0.25">
      <c r="A82" s="92">
        <f t="shared" si="9"/>
        <v>74</v>
      </c>
      <c r="B82" s="152" t="s">
        <v>556</v>
      </c>
      <c r="C82" s="113"/>
      <c r="D82" s="113"/>
      <c r="E82" s="113"/>
      <c r="F82" s="92"/>
      <c r="G82" s="92">
        <f t="shared" si="10"/>
        <v>0</v>
      </c>
      <c r="H82" s="92">
        <f t="shared" si="11"/>
        <v>0</v>
      </c>
      <c r="I82" s="92" t="s">
        <v>903</v>
      </c>
      <c r="J82" s="118">
        <v>33</v>
      </c>
      <c r="K82" s="116">
        <v>9</v>
      </c>
      <c r="L82" s="116">
        <v>8</v>
      </c>
      <c r="M82" s="142" t="s">
        <v>557</v>
      </c>
      <c r="N82" s="92" t="str">
        <f t="shared" si="7"/>
        <v>猴</v>
      </c>
      <c r="O82" s="125" t="s">
        <v>116</v>
      </c>
      <c r="P82" s="117"/>
    </row>
    <row r="83" spans="1:16" ht="19.5" x14ac:dyDescent="0.25">
      <c r="A83" s="92">
        <f t="shared" si="9"/>
        <v>75</v>
      </c>
      <c r="B83" s="151" t="s">
        <v>118</v>
      </c>
      <c r="C83" s="113"/>
      <c r="D83" s="113"/>
      <c r="E83" s="113"/>
      <c r="F83" s="92"/>
      <c r="G83" s="92">
        <f t="shared" si="10"/>
        <v>0</v>
      </c>
      <c r="H83" s="92">
        <f t="shared" si="11"/>
        <v>0</v>
      </c>
      <c r="I83" s="92" t="s">
        <v>887</v>
      </c>
      <c r="J83" s="118">
        <v>55</v>
      </c>
      <c r="K83" s="116">
        <v>8</v>
      </c>
      <c r="L83" s="116">
        <v>15</v>
      </c>
      <c r="M83" s="141" t="s">
        <v>540</v>
      </c>
      <c r="N83" s="92" t="str">
        <f t="shared" si="7"/>
        <v>馬</v>
      </c>
      <c r="O83" s="125" t="s">
        <v>570</v>
      </c>
      <c r="P83" s="117"/>
    </row>
    <row r="84" spans="1:16" ht="19.5" x14ac:dyDescent="0.25">
      <c r="A84" s="92">
        <f t="shared" si="9"/>
        <v>76</v>
      </c>
      <c r="B84" s="92" t="s">
        <v>120</v>
      </c>
      <c r="C84" s="113"/>
      <c r="D84" s="113"/>
      <c r="E84" s="113"/>
      <c r="F84" s="92"/>
      <c r="G84" s="92">
        <f t="shared" si="10"/>
        <v>0</v>
      </c>
      <c r="H84" s="92">
        <f t="shared" si="11"/>
        <v>0</v>
      </c>
      <c r="I84" s="92" t="s">
        <v>903</v>
      </c>
      <c r="J84" s="118">
        <v>65</v>
      </c>
      <c r="K84" s="116">
        <v>6</v>
      </c>
      <c r="L84" s="116">
        <v>30</v>
      </c>
      <c r="M84" s="142" t="s">
        <v>537</v>
      </c>
      <c r="N84" s="92" t="str">
        <f t="shared" si="7"/>
        <v>龍</v>
      </c>
      <c r="O84" s="125" t="s">
        <v>570</v>
      </c>
      <c r="P84" s="117"/>
    </row>
    <row r="85" spans="1:16" ht="19.5" x14ac:dyDescent="0.25">
      <c r="A85" s="92">
        <f t="shared" si="9"/>
        <v>77</v>
      </c>
      <c r="B85" s="92" t="s">
        <v>1177</v>
      </c>
      <c r="C85" s="113"/>
      <c r="D85" s="113"/>
      <c r="E85" s="113"/>
      <c r="F85" s="92"/>
      <c r="G85" s="92">
        <f t="shared" si="10"/>
        <v>0</v>
      </c>
      <c r="H85" s="92">
        <f t="shared" si="11"/>
        <v>0</v>
      </c>
      <c r="I85" s="92" t="s">
        <v>903</v>
      </c>
      <c r="J85" s="118">
        <v>98</v>
      </c>
      <c r="K85" s="147">
        <v>3</v>
      </c>
      <c r="L85" s="116">
        <v>6</v>
      </c>
      <c r="M85" s="142" t="s">
        <v>537</v>
      </c>
      <c r="N85" s="92" t="str">
        <f t="shared" si="7"/>
        <v>牛</v>
      </c>
      <c r="O85" s="125" t="s">
        <v>570</v>
      </c>
      <c r="P85" s="117"/>
    </row>
    <row r="86" spans="1:16" ht="19.5" x14ac:dyDescent="0.25">
      <c r="A86" s="92">
        <f t="shared" si="9"/>
        <v>78</v>
      </c>
      <c r="B86" s="92" t="s">
        <v>563</v>
      </c>
      <c r="C86" s="113"/>
      <c r="D86" s="113"/>
      <c r="E86" s="113"/>
      <c r="F86" s="92"/>
      <c r="G86" s="92">
        <f t="shared" si="10"/>
        <v>0</v>
      </c>
      <c r="H86" s="92">
        <f t="shared" si="11"/>
        <v>0</v>
      </c>
      <c r="I86" s="92" t="s">
        <v>887</v>
      </c>
      <c r="J86" s="118">
        <v>99</v>
      </c>
      <c r="K86" s="116">
        <v>8</v>
      </c>
      <c r="L86" s="116">
        <v>14</v>
      </c>
      <c r="M86" s="142" t="s">
        <v>537</v>
      </c>
      <c r="N86" s="92" t="str">
        <f t="shared" si="7"/>
        <v>虎</v>
      </c>
      <c r="O86" s="125" t="s">
        <v>570</v>
      </c>
      <c r="P86" s="117"/>
    </row>
    <row r="87" spans="1:16" ht="19.5" x14ac:dyDescent="0.25">
      <c r="A87" s="92">
        <f t="shared" si="9"/>
        <v>79</v>
      </c>
      <c r="B87" s="92" t="s">
        <v>1180</v>
      </c>
      <c r="C87" s="113"/>
      <c r="D87" s="113"/>
      <c r="E87" s="113"/>
      <c r="F87" s="92"/>
      <c r="G87" s="92">
        <f t="shared" si="10"/>
        <v>0</v>
      </c>
      <c r="H87" s="92">
        <f t="shared" si="11"/>
        <v>0</v>
      </c>
      <c r="I87" s="92" t="s">
        <v>903</v>
      </c>
      <c r="J87" s="118">
        <v>102</v>
      </c>
      <c r="K87" s="116">
        <v>5</v>
      </c>
      <c r="L87" s="116">
        <v>12</v>
      </c>
      <c r="M87" s="142" t="s">
        <v>537</v>
      </c>
      <c r="N87" s="92" t="str">
        <f t="shared" si="7"/>
        <v>蛇</v>
      </c>
      <c r="O87" s="125" t="s">
        <v>570</v>
      </c>
      <c r="P87" s="117"/>
    </row>
    <row r="88" spans="1:16" ht="19.5" x14ac:dyDescent="0.25">
      <c r="A88" s="92">
        <f t="shared" si="9"/>
        <v>80</v>
      </c>
      <c r="B88" s="151" t="s">
        <v>161</v>
      </c>
      <c r="C88" s="113"/>
      <c r="D88" s="113"/>
      <c r="E88" s="113"/>
      <c r="F88" s="92"/>
      <c r="G88" s="92">
        <f t="shared" si="10"/>
        <v>0</v>
      </c>
      <c r="H88" s="92">
        <f t="shared" si="11"/>
        <v>0</v>
      </c>
      <c r="I88" s="92" t="s">
        <v>887</v>
      </c>
      <c r="J88" s="118">
        <v>37</v>
      </c>
      <c r="K88" s="116">
        <v>12</v>
      </c>
      <c r="L88" s="116">
        <v>28</v>
      </c>
      <c r="M88" s="142" t="s">
        <v>537</v>
      </c>
      <c r="N88" s="92" t="str">
        <f t="shared" si="7"/>
        <v>鼠</v>
      </c>
      <c r="O88" s="125" t="s">
        <v>273</v>
      </c>
      <c r="P88" s="117" t="s">
        <v>952</v>
      </c>
    </row>
    <row r="89" spans="1:16" ht="19.5" x14ac:dyDescent="0.25">
      <c r="A89" s="92">
        <f t="shared" si="9"/>
        <v>81</v>
      </c>
      <c r="B89" s="92" t="s">
        <v>1290</v>
      </c>
      <c r="C89" s="113"/>
      <c r="D89" s="113"/>
      <c r="E89" s="113"/>
      <c r="F89" s="92"/>
      <c r="G89" s="92">
        <f t="shared" si="10"/>
        <v>0</v>
      </c>
      <c r="H89" s="92">
        <f t="shared" si="11"/>
        <v>0</v>
      </c>
      <c r="I89" s="92" t="s">
        <v>903</v>
      </c>
      <c r="J89" s="118">
        <v>39</v>
      </c>
      <c r="K89" s="116">
        <v>10</v>
      </c>
      <c r="L89" s="116">
        <v>28</v>
      </c>
      <c r="M89" s="142" t="s">
        <v>537</v>
      </c>
      <c r="N89" s="92" t="str">
        <f t="shared" si="7"/>
        <v>虎</v>
      </c>
      <c r="O89" s="125" t="s">
        <v>273</v>
      </c>
      <c r="P89" s="117" t="s">
        <v>951</v>
      </c>
    </row>
    <row r="90" spans="1:16" ht="19.5" x14ac:dyDescent="0.25">
      <c r="A90" s="92">
        <f t="shared" si="9"/>
        <v>82</v>
      </c>
      <c r="B90" s="92" t="s">
        <v>1291</v>
      </c>
      <c r="C90" s="113"/>
      <c r="D90" s="113"/>
      <c r="E90" s="113"/>
      <c r="F90" s="92"/>
      <c r="G90" s="92">
        <f t="shared" si="10"/>
        <v>0</v>
      </c>
      <c r="H90" s="92">
        <f t="shared" si="11"/>
        <v>0</v>
      </c>
      <c r="I90" s="92" t="s">
        <v>903</v>
      </c>
      <c r="J90" s="118">
        <v>67</v>
      </c>
      <c r="K90" s="116">
        <v>8</v>
      </c>
      <c r="L90" s="116">
        <v>4</v>
      </c>
      <c r="M90" s="142" t="s">
        <v>537</v>
      </c>
      <c r="N90" s="92" t="str">
        <f t="shared" si="7"/>
        <v>馬</v>
      </c>
      <c r="O90" s="125" t="s">
        <v>273</v>
      </c>
      <c r="P90" s="117" t="s">
        <v>951</v>
      </c>
    </row>
    <row r="91" spans="1:16" ht="19.5" x14ac:dyDescent="0.25">
      <c r="A91" s="92">
        <f t="shared" si="9"/>
        <v>83</v>
      </c>
      <c r="B91" s="92" t="s">
        <v>1293</v>
      </c>
      <c r="C91" s="113"/>
      <c r="D91" s="113"/>
      <c r="E91" s="113"/>
      <c r="F91" s="92"/>
      <c r="G91" s="92">
        <f t="shared" si="10"/>
        <v>0</v>
      </c>
      <c r="H91" s="92">
        <f t="shared" si="11"/>
        <v>0</v>
      </c>
      <c r="I91" s="92" t="s">
        <v>903</v>
      </c>
      <c r="J91" s="118">
        <v>70</v>
      </c>
      <c r="K91" s="116">
        <v>8</v>
      </c>
      <c r="L91" s="116">
        <v>23</v>
      </c>
      <c r="M91" s="142" t="s">
        <v>537</v>
      </c>
      <c r="N91" s="92" t="str">
        <f t="shared" si="7"/>
        <v>雞</v>
      </c>
      <c r="O91" s="125" t="s">
        <v>273</v>
      </c>
      <c r="P91" s="117" t="s">
        <v>117</v>
      </c>
    </row>
    <row r="92" spans="1:16" ht="19.5" x14ac:dyDescent="0.25">
      <c r="A92" s="92">
        <f t="shared" si="9"/>
        <v>84</v>
      </c>
      <c r="B92" s="92" t="s">
        <v>574</v>
      </c>
      <c r="C92" s="113"/>
      <c r="D92" s="113"/>
      <c r="E92" s="113"/>
      <c r="F92" s="92"/>
      <c r="G92" s="92">
        <f t="shared" si="10"/>
        <v>0</v>
      </c>
      <c r="H92" s="92">
        <f t="shared" si="11"/>
        <v>0</v>
      </c>
      <c r="I92" s="92" t="s">
        <v>887</v>
      </c>
      <c r="J92" s="118">
        <v>61</v>
      </c>
      <c r="K92" s="116">
        <v>10</v>
      </c>
      <c r="L92" s="116">
        <v>13</v>
      </c>
      <c r="M92" s="141" t="s">
        <v>575</v>
      </c>
      <c r="N92" s="92" t="str">
        <f t="shared" si="7"/>
        <v>鼠</v>
      </c>
      <c r="O92" s="125" t="s">
        <v>577</v>
      </c>
      <c r="P92" s="117"/>
    </row>
    <row r="93" spans="1:16" ht="19.5" x14ac:dyDescent="0.25">
      <c r="A93" s="92">
        <f t="shared" si="9"/>
        <v>85</v>
      </c>
      <c r="B93" s="92" t="s">
        <v>579</v>
      </c>
      <c r="C93" s="113"/>
      <c r="D93" s="113"/>
      <c r="E93" s="113"/>
      <c r="F93" s="92"/>
      <c r="G93" s="92">
        <f t="shared" si="10"/>
        <v>0</v>
      </c>
      <c r="H93" s="92">
        <f t="shared" si="11"/>
        <v>0</v>
      </c>
      <c r="I93" s="92" t="s">
        <v>903</v>
      </c>
      <c r="J93" s="118">
        <v>97</v>
      </c>
      <c r="K93" s="116">
        <v>7</v>
      </c>
      <c r="L93" s="116">
        <v>25</v>
      </c>
      <c r="M93" s="141" t="s">
        <v>580</v>
      </c>
      <c r="N93" s="92" t="str">
        <f t="shared" si="7"/>
        <v>鼠</v>
      </c>
      <c r="O93" s="125" t="s">
        <v>583</v>
      </c>
      <c r="P93" s="117"/>
    </row>
    <row r="94" spans="1:16" ht="19.5" x14ac:dyDescent="0.25">
      <c r="A94" s="92">
        <f t="shared" si="9"/>
        <v>86</v>
      </c>
      <c r="B94" s="92" t="s">
        <v>585</v>
      </c>
      <c r="C94" s="113"/>
      <c r="D94" s="113"/>
      <c r="E94" s="113"/>
      <c r="F94" s="92"/>
      <c r="G94" s="92">
        <f t="shared" si="10"/>
        <v>0</v>
      </c>
      <c r="H94" s="92">
        <f t="shared" si="11"/>
        <v>0</v>
      </c>
      <c r="I94" s="92" t="s">
        <v>903</v>
      </c>
      <c r="J94" s="118">
        <v>70</v>
      </c>
      <c r="K94" s="116">
        <v>8</v>
      </c>
      <c r="L94" s="116">
        <v>21</v>
      </c>
      <c r="M94" s="141" t="s">
        <v>551</v>
      </c>
      <c r="N94" s="92" t="str">
        <f t="shared" si="7"/>
        <v>雞</v>
      </c>
      <c r="O94" s="125" t="s">
        <v>581</v>
      </c>
      <c r="P94" s="117"/>
    </row>
    <row r="95" spans="1:16" ht="19.5" x14ac:dyDescent="0.25">
      <c r="A95" s="92">
        <f t="shared" si="9"/>
        <v>87</v>
      </c>
      <c r="B95" s="92" t="s">
        <v>586</v>
      </c>
      <c r="C95" s="113"/>
      <c r="D95" s="113"/>
      <c r="E95" s="113"/>
      <c r="F95" s="92"/>
      <c r="G95" s="92">
        <f t="shared" si="10"/>
        <v>0</v>
      </c>
      <c r="H95" s="92">
        <f t="shared" si="11"/>
        <v>0</v>
      </c>
      <c r="I95" s="92" t="s">
        <v>887</v>
      </c>
      <c r="J95" s="118">
        <v>64</v>
      </c>
      <c r="K95" s="116">
        <v>2</v>
      </c>
      <c r="L95" s="116">
        <v>22</v>
      </c>
      <c r="M95" s="141" t="s">
        <v>588</v>
      </c>
      <c r="N95" s="92" t="str">
        <f t="shared" si="7"/>
        <v>兔</v>
      </c>
      <c r="O95" s="125" t="s">
        <v>581</v>
      </c>
      <c r="P95" s="117"/>
    </row>
    <row r="96" spans="1:16" ht="19.5" x14ac:dyDescent="0.25">
      <c r="A96" s="92">
        <f t="shared" si="9"/>
        <v>88</v>
      </c>
      <c r="B96" s="92" t="s">
        <v>589</v>
      </c>
      <c r="C96" s="113"/>
      <c r="D96" s="113"/>
      <c r="E96" s="113"/>
      <c r="F96" s="92"/>
      <c r="G96" s="92">
        <f t="shared" si="10"/>
        <v>0</v>
      </c>
      <c r="H96" s="92">
        <f t="shared" si="11"/>
        <v>0</v>
      </c>
      <c r="I96" s="92" t="s">
        <v>903</v>
      </c>
      <c r="J96" s="118">
        <v>44</v>
      </c>
      <c r="K96" s="116">
        <v>5</v>
      </c>
      <c r="L96" s="116">
        <v>21</v>
      </c>
      <c r="M96" s="141" t="s">
        <v>591</v>
      </c>
      <c r="N96" s="92" t="str">
        <f t="shared" si="7"/>
        <v>羊</v>
      </c>
      <c r="O96" s="125" t="s">
        <v>581</v>
      </c>
      <c r="P96" s="117"/>
    </row>
    <row r="97" spans="1:16" ht="19.5" x14ac:dyDescent="0.25">
      <c r="A97" s="92">
        <f t="shared" si="9"/>
        <v>89</v>
      </c>
      <c r="B97" s="92" t="s">
        <v>593</v>
      </c>
      <c r="C97" s="113"/>
      <c r="D97" s="113"/>
      <c r="E97" s="113"/>
      <c r="F97" s="92"/>
      <c r="G97" s="92">
        <f t="shared" si="10"/>
        <v>0</v>
      </c>
      <c r="H97" s="92">
        <f t="shared" si="11"/>
        <v>0</v>
      </c>
      <c r="I97" s="92" t="s">
        <v>903</v>
      </c>
      <c r="J97" s="118">
        <v>49</v>
      </c>
      <c r="K97" s="116">
        <v>8</v>
      </c>
      <c r="L97" s="116">
        <v>5</v>
      </c>
      <c r="M97" s="141" t="s">
        <v>537</v>
      </c>
      <c r="N97" s="92" t="str">
        <f t="shared" si="7"/>
        <v>鼠</v>
      </c>
      <c r="O97" s="125" t="s">
        <v>594</v>
      </c>
      <c r="P97" s="117" t="s">
        <v>596</v>
      </c>
    </row>
    <row r="98" spans="1:16" ht="19.5" x14ac:dyDescent="0.25">
      <c r="A98" s="92">
        <f t="shared" si="9"/>
        <v>90</v>
      </c>
      <c r="B98" s="92" t="s">
        <v>603</v>
      </c>
      <c r="C98" s="113"/>
      <c r="D98" s="113"/>
      <c r="E98" s="113"/>
      <c r="F98" s="92"/>
      <c r="G98" s="92">
        <f t="shared" ref="G98:G158" si="12">IF(F98&gt;=600,1,0)</f>
        <v>0</v>
      </c>
      <c r="H98" s="92">
        <f t="shared" ref="H98:H158" si="13">IF(I98="已收",C98+D98+E98+F98,0)</f>
        <v>0</v>
      </c>
      <c r="I98" s="92" t="s">
        <v>903</v>
      </c>
      <c r="J98" s="118">
        <v>109</v>
      </c>
      <c r="K98" s="116">
        <v>2</v>
      </c>
      <c r="L98" s="116">
        <v>12</v>
      </c>
      <c r="M98" s="141" t="s">
        <v>551</v>
      </c>
      <c r="N98" s="92" t="str">
        <f t="shared" si="7"/>
        <v>鼠</v>
      </c>
      <c r="O98" s="125" t="s">
        <v>604</v>
      </c>
      <c r="P98" s="117"/>
    </row>
    <row r="99" spans="1:16" ht="19.5" x14ac:dyDescent="0.25">
      <c r="A99" s="92">
        <f t="shared" si="9"/>
        <v>91</v>
      </c>
      <c r="B99" s="92" t="s">
        <v>620</v>
      </c>
      <c r="C99" s="113"/>
      <c r="D99" s="113"/>
      <c r="E99" s="113"/>
      <c r="F99" s="92"/>
      <c r="G99" s="92">
        <f t="shared" si="12"/>
        <v>0</v>
      </c>
      <c r="H99" s="92">
        <f t="shared" si="13"/>
        <v>0</v>
      </c>
      <c r="I99" s="92" t="s">
        <v>903</v>
      </c>
      <c r="J99" s="118">
        <v>43</v>
      </c>
      <c r="K99" s="116">
        <v>2</v>
      </c>
      <c r="L99" s="116">
        <v>7</v>
      </c>
      <c r="M99" s="141" t="s">
        <v>547</v>
      </c>
      <c r="N99" s="92" t="str">
        <f t="shared" si="7"/>
        <v>馬</v>
      </c>
      <c r="O99" s="125" t="s">
        <v>623</v>
      </c>
      <c r="P99" s="117"/>
    </row>
    <row r="100" spans="1:16" ht="19.5" x14ac:dyDescent="0.25">
      <c r="A100" s="92">
        <f t="shared" si="9"/>
        <v>92</v>
      </c>
      <c r="B100" s="92" t="s">
        <v>621</v>
      </c>
      <c r="C100" s="113"/>
      <c r="D100" s="113"/>
      <c r="E100" s="113"/>
      <c r="F100" s="92"/>
      <c r="G100" s="92">
        <f t="shared" si="12"/>
        <v>0</v>
      </c>
      <c r="H100" s="92">
        <f t="shared" si="13"/>
        <v>0</v>
      </c>
      <c r="I100" s="92" t="s">
        <v>887</v>
      </c>
      <c r="J100" s="118">
        <v>69</v>
      </c>
      <c r="K100" s="116">
        <v>1</v>
      </c>
      <c r="L100" s="116">
        <v>1</v>
      </c>
      <c r="M100" s="141" t="s">
        <v>622</v>
      </c>
      <c r="N100" s="92" t="str">
        <f t="shared" si="7"/>
        <v>猴</v>
      </c>
      <c r="O100" s="125" t="s">
        <v>623</v>
      </c>
      <c r="P100" s="117"/>
    </row>
    <row r="101" spans="1:16" ht="19.5" x14ac:dyDescent="0.25">
      <c r="A101" s="92">
        <f t="shared" si="9"/>
        <v>93</v>
      </c>
      <c r="B101" s="92" t="s">
        <v>624</v>
      </c>
      <c r="C101" s="113"/>
      <c r="D101" s="113"/>
      <c r="E101" s="113"/>
      <c r="F101" s="92"/>
      <c r="G101" s="92">
        <f t="shared" si="12"/>
        <v>0</v>
      </c>
      <c r="H101" s="92">
        <f t="shared" si="13"/>
        <v>0</v>
      </c>
      <c r="I101" s="92" t="s">
        <v>903</v>
      </c>
      <c r="J101" s="118">
        <v>47</v>
      </c>
      <c r="K101" s="116">
        <v>11</v>
      </c>
      <c r="L101" s="116">
        <v>24</v>
      </c>
      <c r="M101" s="141" t="s">
        <v>626</v>
      </c>
      <c r="N101" s="92" t="str">
        <f t="shared" ref="N101:N164" si="14">CHOOSE(IF(MOD(J101+1911,12)&lt;&gt;0,MOD(J101+1911,12),12),"雞","狗","豬","鼠","牛","虎","兔","龍","蛇","馬","羊","猴")</f>
        <v>狗</v>
      </c>
      <c r="O101" s="125" t="s">
        <v>627</v>
      </c>
      <c r="P101" s="117" t="s">
        <v>953</v>
      </c>
    </row>
    <row r="102" spans="1:16" ht="19.5" x14ac:dyDescent="0.25">
      <c r="A102" s="92">
        <f t="shared" si="9"/>
        <v>94</v>
      </c>
      <c r="B102" s="92" t="s">
        <v>628</v>
      </c>
      <c r="C102" s="113"/>
      <c r="D102" s="113"/>
      <c r="E102" s="113"/>
      <c r="F102" s="92"/>
      <c r="G102" s="92">
        <f t="shared" si="12"/>
        <v>0</v>
      </c>
      <c r="H102" s="92">
        <f t="shared" si="13"/>
        <v>0</v>
      </c>
      <c r="I102" s="92" t="s">
        <v>903</v>
      </c>
      <c r="J102" s="118">
        <v>56</v>
      </c>
      <c r="K102" s="116">
        <v>2</v>
      </c>
      <c r="L102" s="116">
        <v>19</v>
      </c>
      <c r="M102" s="141" t="s">
        <v>630</v>
      </c>
      <c r="N102" s="92" t="str">
        <f t="shared" si="14"/>
        <v>羊</v>
      </c>
      <c r="O102" s="125" t="s">
        <v>631</v>
      </c>
      <c r="P102" s="117"/>
    </row>
    <row r="103" spans="1:16" ht="19.5" x14ac:dyDescent="0.25">
      <c r="A103" s="92">
        <f t="shared" si="9"/>
        <v>95</v>
      </c>
      <c r="B103" s="92" t="s">
        <v>805</v>
      </c>
      <c r="C103" s="113"/>
      <c r="D103" s="113"/>
      <c r="E103" s="113"/>
      <c r="F103" s="92"/>
      <c r="G103" s="92">
        <f>IF(F103&gt;=600,1,0)</f>
        <v>0</v>
      </c>
      <c r="H103" s="92">
        <f>IF(I103="已收",C103+D103+E103+F103,0)</f>
        <v>0</v>
      </c>
      <c r="I103" s="92" t="s">
        <v>887</v>
      </c>
      <c r="J103" s="118">
        <v>43</v>
      </c>
      <c r="K103" s="116">
        <v>8</v>
      </c>
      <c r="L103" s="116">
        <v>4</v>
      </c>
      <c r="M103" s="141" t="s">
        <v>750</v>
      </c>
      <c r="N103" s="92" t="str">
        <f t="shared" si="14"/>
        <v>馬</v>
      </c>
      <c r="O103" s="125" t="s">
        <v>806</v>
      </c>
      <c r="P103" s="117"/>
    </row>
    <row r="104" spans="1:16" ht="19.5" x14ac:dyDescent="0.25">
      <c r="A104" s="92">
        <f t="shared" si="9"/>
        <v>96</v>
      </c>
      <c r="B104" s="92" t="s">
        <v>634</v>
      </c>
      <c r="C104" s="113"/>
      <c r="D104" s="113"/>
      <c r="E104" s="113"/>
      <c r="F104" s="92"/>
      <c r="G104" s="92">
        <f t="shared" si="12"/>
        <v>0</v>
      </c>
      <c r="H104" s="92">
        <f t="shared" si="13"/>
        <v>0</v>
      </c>
      <c r="I104" s="92" t="s">
        <v>907</v>
      </c>
      <c r="J104" s="118">
        <v>45</v>
      </c>
      <c r="K104" s="116">
        <v>4</v>
      </c>
      <c r="L104" s="116">
        <v>6</v>
      </c>
      <c r="M104" s="141" t="s">
        <v>635</v>
      </c>
      <c r="N104" s="92" t="str">
        <f t="shared" si="14"/>
        <v>猴</v>
      </c>
      <c r="O104" s="125" t="s">
        <v>636</v>
      </c>
      <c r="P104" s="117"/>
    </row>
    <row r="105" spans="1:16" ht="19.5" x14ac:dyDescent="0.25">
      <c r="A105" s="92">
        <f t="shared" si="9"/>
        <v>97</v>
      </c>
      <c r="B105" s="92" t="s">
        <v>966</v>
      </c>
      <c r="C105" s="113"/>
      <c r="D105" s="113"/>
      <c r="E105" s="113"/>
      <c r="F105" s="92"/>
      <c r="G105" s="92">
        <f>IF(F105&gt;=600,1,0)</f>
        <v>0</v>
      </c>
      <c r="H105" s="92">
        <f>IF(I105="已收",C105+D105+E105+F105,0)</f>
        <v>0</v>
      </c>
      <c r="I105" s="92" t="s">
        <v>887</v>
      </c>
      <c r="J105" s="118">
        <v>65</v>
      </c>
      <c r="K105" s="116">
        <v>3</v>
      </c>
      <c r="L105" s="116">
        <v>19</v>
      </c>
      <c r="M105" s="141" t="s">
        <v>747</v>
      </c>
      <c r="N105" s="92" t="str">
        <f t="shared" si="14"/>
        <v>龍</v>
      </c>
      <c r="O105" s="125" t="s">
        <v>748</v>
      </c>
      <c r="P105" s="117"/>
    </row>
    <row r="106" spans="1:16" ht="19.5" x14ac:dyDescent="0.25">
      <c r="A106" s="92">
        <f t="shared" si="9"/>
        <v>98</v>
      </c>
      <c r="B106" s="92" t="s">
        <v>637</v>
      </c>
      <c r="C106" s="113"/>
      <c r="D106" s="113"/>
      <c r="E106" s="113"/>
      <c r="F106" s="92"/>
      <c r="G106" s="92">
        <f t="shared" si="12"/>
        <v>0</v>
      </c>
      <c r="H106" s="92">
        <f t="shared" si="13"/>
        <v>0</v>
      </c>
      <c r="I106" s="92" t="s">
        <v>905</v>
      </c>
      <c r="J106" s="118">
        <v>41</v>
      </c>
      <c r="K106" s="116">
        <v>1</v>
      </c>
      <c r="L106" s="116">
        <v>18</v>
      </c>
      <c r="M106" s="141" t="s">
        <v>639</v>
      </c>
      <c r="N106" s="92" t="str">
        <f t="shared" si="14"/>
        <v>龍</v>
      </c>
      <c r="O106" s="125"/>
      <c r="P106" s="117"/>
    </row>
    <row r="107" spans="1:16" ht="19.5" x14ac:dyDescent="0.25">
      <c r="A107" s="92">
        <f t="shared" si="9"/>
        <v>99</v>
      </c>
      <c r="B107" s="92" t="s">
        <v>140</v>
      </c>
      <c r="C107" s="113"/>
      <c r="D107" s="113"/>
      <c r="E107" s="113"/>
      <c r="F107" s="92"/>
      <c r="G107" s="92">
        <f t="shared" si="12"/>
        <v>0</v>
      </c>
      <c r="H107" s="92">
        <f t="shared" si="13"/>
        <v>0</v>
      </c>
      <c r="I107" s="92" t="s">
        <v>887</v>
      </c>
      <c r="J107" s="118">
        <v>50</v>
      </c>
      <c r="K107" s="116">
        <v>3</v>
      </c>
      <c r="L107" s="116">
        <v>9</v>
      </c>
      <c r="M107" s="141" t="s">
        <v>635</v>
      </c>
      <c r="N107" s="92" t="str">
        <f t="shared" si="14"/>
        <v>牛</v>
      </c>
      <c r="O107" s="125"/>
      <c r="P107" s="117"/>
    </row>
    <row r="108" spans="1:16" ht="19.5" x14ac:dyDescent="0.25">
      <c r="A108" s="92">
        <f t="shared" si="9"/>
        <v>100</v>
      </c>
      <c r="B108" s="92" t="s">
        <v>141</v>
      </c>
      <c r="C108" s="113"/>
      <c r="D108" s="113"/>
      <c r="E108" s="113"/>
      <c r="F108" s="92"/>
      <c r="G108" s="92">
        <f t="shared" si="12"/>
        <v>0</v>
      </c>
      <c r="H108" s="92">
        <f t="shared" si="13"/>
        <v>0</v>
      </c>
      <c r="I108" s="92" t="s">
        <v>903</v>
      </c>
      <c r="J108" s="118">
        <v>55</v>
      </c>
      <c r="K108" s="116">
        <v>7</v>
      </c>
      <c r="L108" s="116">
        <v>19</v>
      </c>
      <c r="M108" s="141" t="s">
        <v>635</v>
      </c>
      <c r="N108" s="92" t="str">
        <f t="shared" si="14"/>
        <v>馬</v>
      </c>
      <c r="O108" s="125"/>
      <c r="P108" s="117"/>
    </row>
    <row r="109" spans="1:16" ht="19.5" x14ac:dyDescent="0.25">
      <c r="A109" s="92">
        <f t="shared" si="9"/>
        <v>101</v>
      </c>
      <c r="B109" s="92" t="s">
        <v>143</v>
      </c>
      <c r="C109" s="113"/>
      <c r="D109" s="113"/>
      <c r="E109" s="113"/>
      <c r="F109" s="92"/>
      <c r="G109" s="92">
        <f t="shared" si="12"/>
        <v>0</v>
      </c>
      <c r="H109" s="92">
        <f t="shared" si="13"/>
        <v>0</v>
      </c>
      <c r="I109" s="92" t="s">
        <v>887</v>
      </c>
      <c r="J109" s="118">
        <v>78</v>
      </c>
      <c r="K109" s="116">
        <v>4</v>
      </c>
      <c r="L109" s="116">
        <v>25</v>
      </c>
      <c r="M109" s="141" t="s">
        <v>635</v>
      </c>
      <c r="N109" s="92" t="str">
        <f t="shared" si="14"/>
        <v>蛇</v>
      </c>
      <c r="O109" s="125"/>
      <c r="P109" s="117"/>
    </row>
    <row r="110" spans="1:16" ht="19.5" x14ac:dyDescent="0.25">
      <c r="A110" s="92">
        <f t="shared" si="9"/>
        <v>102</v>
      </c>
      <c r="B110" s="92" t="s">
        <v>142</v>
      </c>
      <c r="C110" s="113"/>
      <c r="D110" s="113"/>
      <c r="E110" s="113"/>
      <c r="F110" s="92"/>
      <c r="G110" s="92">
        <f t="shared" si="12"/>
        <v>0</v>
      </c>
      <c r="H110" s="92">
        <f t="shared" si="13"/>
        <v>0</v>
      </c>
      <c r="I110" s="92" t="s">
        <v>887</v>
      </c>
      <c r="J110" s="118">
        <v>80</v>
      </c>
      <c r="K110" s="116">
        <v>10</v>
      </c>
      <c r="L110" s="116">
        <v>5</v>
      </c>
      <c r="M110" s="141" t="s">
        <v>635</v>
      </c>
      <c r="N110" s="92" t="str">
        <f t="shared" si="14"/>
        <v>羊</v>
      </c>
      <c r="O110" s="125"/>
      <c r="P110" s="117"/>
    </row>
    <row r="111" spans="1:16" ht="19.5" x14ac:dyDescent="0.25">
      <c r="A111" s="92">
        <f t="shared" si="9"/>
        <v>103</v>
      </c>
      <c r="B111" s="92" t="s">
        <v>644</v>
      </c>
      <c r="C111" s="113"/>
      <c r="D111" s="113"/>
      <c r="E111" s="113"/>
      <c r="F111" s="92"/>
      <c r="G111" s="92">
        <f t="shared" si="12"/>
        <v>0</v>
      </c>
      <c r="H111" s="92">
        <f t="shared" si="13"/>
        <v>0</v>
      </c>
      <c r="I111" s="92" t="s">
        <v>887</v>
      </c>
      <c r="J111" s="118"/>
      <c r="K111" s="116">
        <v>12</v>
      </c>
      <c r="L111" s="116">
        <v>15</v>
      </c>
      <c r="M111" s="141" t="s">
        <v>646</v>
      </c>
      <c r="N111" s="92" t="str">
        <f t="shared" si="14"/>
        <v>豬</v>
      </c>
      <c r="O111" s="125"/>
      <c r="P111" s="117"/>
    </row>
    <row r="112" spans="1:16" ht="19.5" x14ac:dyDescent="0.25">
      <c r="A112" s="92">
        <f t="shared" si="9"/>
        <v>104</v>
      </c>
      <c r="B112" s="92" t="s">
        <v>647</v>
      </c>
      <c r="C112" s="113"/>
      <c r="D112" s="113"/>
      <c r="E112" s="113"/>
      <c r="F112" s="92"/>
      <c r="G112" s="92">
        <f t="shared" si="12"/>
        <v>0</v>
      </c>
      <c r="H112" s="92">
        <f t="shared" si="13"/>
        <v>0</v>
      </c>
      <c r="I112" s="92" t="s">
        <v>887</v>
      </c>
      <c r="J112" s="118">
        <v>42</v>
      </c>
      <c r="K112" s="116">
        <v>2</v>
      </c>
      <c r="L112" s="116">
        <v>16</v>
      </c>
      <c r="M112" s="141" t="s">
        <v>635</v>
      </c>
      <c r="N112" s="92" t="str">
        <f t="shared" si="14"/>
        <v>蛇</v>
      </c>
      <c r="O112" s="125"/>
      <c r="P112" s="117"/>
    </row>
    <row r="113" spans="1:16" ht="19.5" x14ac:dyDescent="0.25">
      <c r="A113" s="92">
        <f t="shared" si="9"/>
        <v>105</v>
      </c>
      <c r="B113" s="92" t="s">
        <v>76</v>
      </c>
      <c r="C113" s="113"/>
      <c r="D113" s="113"/>
      <c r="E113" s="113"/>
      <c r="F113" s="92"/>
      <c r="G113" s="92">
        <f t="shared" si="12"/>
        <v>0</v>
      </c>
      <c r="H113" s="92">
        <f t="shared" si="13"/>
        <v>0</v>
      </c>
      <c r="I113" s="92" t="s">
        <v>903</v>
      </c>
      <c r="J113" s="118">
        <v>74</v>
      </c>
      <c r="K113" s="116">
        <v>1</v>
      </c>
      <c r="L113" s="116">
        <v>16</v>
      </c>
      <c r="M113" s="141" t="s">
        <v>635</v>
      </c>
      <c r="N113" s="92" t="str">
        <f t="shared" si="14"/>
        <v>牛</v>
      </c>
      <c r="O113" s="125"/>
      <c r="P113" s="117"/>
    </row>
    <row r="114" spans="1:16" ht="19.5" x14ac:dyDescent="0.25">
      <c r="A114" s="92">
        <f t="shared" si="9"/>
        <v>106</v>
      </c>
      <c r="B114" s="92" t="s">
        <v>652</v>
      </c>
      <c r="C114" s="113"/>
      <c r="D114" s="113"/>
      <c r="E114" s="113"/>
      <c r="F114" s="92"/>
      <c r="G114" s="92">
        <f t="shared" si="12"/>
        <v>0</v>
      </c>
      <c r="H114" s="92">
        <f t="shared" si="13"/>
        <v>0</v>
      </c>
      <c r="I114" s="92" t="s">
        <v>903</v>
      </c>
      <c r="J114" s="118">
        <v>50</v>
      </c>
      <c r="K114" s="116">
        <v>1</v>
      </c>
      <c r="L114" s="116">
        <v>4</v>
      </c>
      <c r="M114" s="141" t="s">
        <v>654</v>
      </c>
      <c r="N114" s="92" t="str">
        <f t="shared" si="14"/>
        <v>牛</v>
      </c>
      <c r="O114" s="125"/>
      <c r="P114" s="117"/>
    </row>
    <row r="115" spans="1:16" ht="19.5" x14ac:dyDescent="0.25">
      <c r="A115" s="92">
        <f t="shared" si="9"/>
        <v>107</v>
      </c>
      <c r="B115" s="92" t="s">
        <v>655</v>
      </c>
      <c r="C115" s="113"/>
      <c r="D115" s="113"/>
      <c r="E115" s="113"/>
      <c r="F115" s="92"/>
      <c r="G115" s="92">
        <f t="shared" si="12"/>
        <v>0</v>
      </c>
      <c r="H115" s="92">
        <f t="shared" si="13"/>
        <v>0</v>
      </c>
      <c r="I115" s="92" t="s">
        <v>903</v>
      </c>
      <c r="J115" s="118">
        <v>52</v>
      </c>
      <c r="K115" s="116">
        <v>8</v>
      </c>
      <c r="L115" s="116"/>
      <c r="M115" s="141" t="s">
        <v>738</v>
      </c>
      <c r="N115" s="92" t="str">
        <f t="shared" si="14"/>
        <v>兔</v>
      </c>
      <c r="O115" s="125"/>
      <c r="P115" s="117"/>
    </row>
    <row r="116" spans="1:16" ht="19.5" x14ac:dyDescent="0.25">
      <c r="A116" s="92">
        <f t="shared" si="9"/>
        <v>108</v>
      </c>
      <c r="B116" s="92" t="s">
        <v>657</v>
      </c>
      <c r="C116" s="113"/>
      <c r="D116" s="113"/>
      <c r="E116" s="113"/>
      <c r="F116" s="92"/>
      <c r="G116" s="92">
        <f t="shared" si="12"/>
        <v>0</v>
      </c>
      <c r="H116" s="92">
        <f t="shared" si="13"/>
        <v>0</v>
      </c>
      <c r="I116" s="92" t="s">
        <v>887</v>
      </c>
      <c r="J116" s="118">
        <v>39</v>
      </c>
      <c r="K116" s="116">
        <v>1</v>
      </c>
      <c r="L116" s="116">
        <v>14</v>
      </c>
      <c r="M116" s="141" t="s">
        <v>659</v>
      </c>
      <c r="N116" s="92" t="str">
        <f t="shared" si="14"/>
        <v>虎</v>
      </c>
      <c r="O116" s="125"/>
      <c r="P116" s="117"/>
    </row>
    <row r="117" spans="1:16" ht="19.5" x14ac:dyDescent="0.25">
      <c r="A117" s="92">
        <f t="shared" si="9"/>
        <v>109</v>
      </c>
      <c r="B117" s="92" t="s">
        <v>650</v>
      </c>
      <c r="C117" s="113"/>
      <c r="D117" s="113"/>
      <c r="E117" s="113"/>
      <c r="F117" s="92"/>
      <c r="G117" s="92">
        <f>IF(F117&gt;=600,1,0)</f>
        <v>0</v>
      </c>
      <c r="H117" s="92">
        <f>IF(I117="已收",C117+D117+E117+F117,0)</f>
        <v>0</v>
      </c>
      <c r="I117" s="92" t="s">
        <v>887</v>
      </c>
      <c r="J117" s="118">
        <v>51</v>
      </c>
      <c r="K117" s="116">
        <v>4</v>
      </c>
      <c r="L117" s="116">
        <v>24</v>
      </c>
      <c r="M117" s="141" t="s">
        <v>759</v>
      </c>
      <c r="N117" s="92" t="str">
        <f t="shared" si="14"/>
        <v>虎</v>
      </c>
      <c r="O117" s="125" t="s">
        <v>781</v>
      </c>
      <c r="P117" s="117"/>
    </row>
    <row r="118" spans="1:16" ht="19.5" x14ac:dyDescent="0.25">
      <c r="A118" s="92">
        <f t="shared" si="9"/>
        <v>110</v>
      </c>
      <c r="B118" s="92" t="s">
        <v>739</v>
      </c>
      <c r="C118" s="113"/>
      <c r="D118" s="113"/>
      <c r="E118" s="113"/>
      <c r="F118" s="92"/>
      <c r="G118" s="92">
        <f>IF(F118&gt;=600,1,0)</f>
        <v>0</v>
      </c>
      <c r="H118" s="92">
        <f>IF(I118="已收",C118+D118+E118+F118,0)</f>
        <v>0</v>
      </c>
      <c r="I118" s="92" t="s">
        <v>887</v>
      </c>
      <c r="J118" s="118">
        <v>53</v>
      </c>
      <c r="K118" s="116">
        <v>8</v>
      </c>
      <c r="L118" s="116">
        <v>2</v>
      </c>
      <c r="M118" s="141" t="s">
        <v>740</v>
      </c>
      <c r="N118" s="92" t="str">
        <f t="shared" si="14"/>
        <v>龍</v>
      </c>
      <c r="O118" s="125" t="s">
        <v>741</v>
      </c>
      <c r="P118" s="117"/>
    </row>
    <row r="119" spans="1:16" ht="19.5" x14ac:dyDescent="0.25">
      <c r="A119" s="92">
        <f t="shared" si="9"/>
        <v>111</v>
      </c>
      <c r="B119" s="92" t="s">
        <v>660</v>
      </c>
      <c r="C119" s="113"/>
      <c r="D119" s="113"/>
      <c r="E119" s="113"/>
      <c r="F119" s="92"/>
      <c r="G119" s="92">
        <f t="shared" si="12"/>
        <v>0</v>
      </c>
      <c r="H119" s="92">
        <f t="shared" si="13"/>
        <v>0</v>
      </c>
      <c r="I119" s="92" t="s">
        <v>903</v>
      </c>
      <c r="J119" s="118">
        <v>49</v>
      </c>
      <c r="K119" s="116">
        <v>1</v>
      </c>
      <c r="L119" s="116">
        <v>25</v>
      </c>
      <c r="M119" s="141" t="s">
        <v>639</v>
      </c>
      <c r="N119" s="92" t="str">
        <f t="shared" si="14"/>
        <v>鼠</v>
      </c>
      <c r="O119" s="125" t="s">
        <v>661</v>
      </c>
      <c r="P119" s="117"/>
    </row>
    <row r="120" spans="1:16" ht="19.5" x14ac:dyDescent="0.25">
      <c r="A120" s="92">
        <f t="shared" si="9"/>
        <v>112</v>
      </c>
      <c r="B120" s="92" t="s">
        <v>662</v>
      </c>
      <c r="C120" s="113"/>
      <c r="D120" s="113"/>
      <c r="E120" s="113"/>
      <c r="F120" s="92"/>
      <c r="G120" s="92">
        <f t="shared" si="12"/>
        <v>0</v>
      </c>
      <c r="H120" s="92">
        <f t="shared" si="13"/>
        <v>0</v>
      </c>
      <c r="I120" s="92" t="s">
        <v>887</v>
      </c>
      <c r="J120" s="118">
        <v>75</v>
      </c>
      <c r="K120" s="116">
        <v>10</v>
      </c>
      <c r="L120" s="116">
        <v>22</v>
      </c>
      <c r="M120" s="141" t="s">
        <v>664</v>
      </c>
      <c r="N120" s="92" t="str">
        <f t="shared" si="14"/>
        <v>虎</v>
      </c>
      <c r="O120" s="125" t="s">
        <v>665</v>
      </c>
      <c r="P120" s="117"/>
    </row>
    <row r="121" spans="1:16" ht="19.5" x14ac:dyDescent="0.25">
      <c r="A121" s="92">
        <f t="shared" si="9"/>
        <v>113</v>
      </c>
      <c r="B121" s="92" t="s">
        <v>666</v>
      </c>
      <c r="C121" s="113"/>
      <c r="D121" s="113"/>
      <c r="E121" s="113"/>
      <c r="F121" s="92"/>
      <c r="G121" s="92">
        <f t="shared" si="12"/>
        <v>0</v>
      </c>
      <c r="H121" s="92">
        <f t="shared" si="13"/>
        <v>0</v>
      </c>
      <c r="I121" s="92" t="s">
        <v>903</v>
      </c>
      <c r="J121" s="118">
        <v>36</v>
      </c>
      <c r="K121" s="116">
        <v>8</v>
      </c>
      <c r="L121" s="116">
        <v>12</v>
      </c>
      <c r="M121" s="141" t="s">
        <v>635</v>
      </c>
      <c r="N121" s="92" t="str">
        <f t="shared" si="14"/>
        <v>豬</v>
      </c>
      <c r="O121" s="125"/>
      <c r="P121" s="117"/>
    </row>
    <row r="122" spans="1:16" ht="19.5" x14ac:dyDescent="0.25">
      <c r="A122" s="92">
        <f t="shared" si="9"/>
        <v>114</v>
      </c>
      <c r="B122" s="92" t="s">
        <v>668</v>
      </c>
      <c r="C122" s="113"/>
      <c r="D122" s="113"/>
      <c r="E122" s="113"/>
      <c r="F122" s="92"/>
      <c r="G122" s="92">
        <f t="shared" si="12"/>
        <v>0</v>
      </c>
      <c r="H122" s="92">
        <f t="shared" si="13"/>
        <v>0</v>
      </c>
      <c r="I122" s="92" t="s">
        <v>903</v>
      </c>
      <c r="J122" s="118">
        <v>48</v>
      </c>
      <c r="K122" s="116">
        <v>7</v>
      </c>
      <c r="L122" s="116">
        <v>15</v>
      </c>
      <c r="M122" s="141" t="s">
        <v>635</v>
      </c>
      <c r="N122" s="92" t="str">
        <f t="shared" si="14"/>
        <v>豬</v>
      </c>
      <c r="O122" s="125"/>
      <c r="P122" s="117"/>
    </row>
    <row r="123" spans="1:16" ht="19.5" x14ac:dyDescent="0.25">
      <c r="A123" s="92">
        <f t="shared" si="9"/>
        <v>115</v>
      </c>
      <c r="B123" s="92" t="s">
        <v>670</v>
      </c>
      <c r="C123" s="113"/>
      <c r="D123" s="113"/>
      <c r="E123" s="113"/>
      <c r="F123" s="92"/>
      <c r="G123" s="92">
        <f t="shared" si="12"/>
        <v>0</v>
      </c>
      <c r="H123" s="92">
        <f t="shared" si="13"/>
        <v>0</v>
      </c>
      <c r="I123" s="92" t="s">
        <v>887</v>
      </c>
      <c r="J123" s="118">
        <v>42</v>
      </c>
      <c r="K123" s="116">
        <v>2</v>
      </c>
      <c r="L123" s="116">
        <v>2</v>
      </c>
      <c r="M123" s="141" t="s">
        <v>635</v>
      </c>
      <c r="N123" s="92" t="str">
        <f t="shared" si="14"/>
        <v>蛇</v>
      </c>
      <c r="O123" s="125"/>
      <c r="P123" s="117"/>
    </row>
    <row r="124" spans="1:16" ht="19.5" x14ac:dyDescent="0.25">
      <c r="A124" s="92">
        <f t="shared" si="9"/>
        <v>116</v>
      </c>
      <c r="B124" s="92" t="s">
        <v>672</v>
      </c>
      <c r="C124" s="113"/>
      <c r="D124" s="113"/>
      <c r="E124" s="113"/>
      <c r="F124" s="92"/>
      <c r="G124" s="92">
        <f t="shared" si="12"/>
        <v>0</v>
      </c>
      <c r="H124" s="92">
        <f t="shared" si="13"/>
        <v>0</v>
      </c>
      <c r="I124" s="92" t="s">
        <v>887</v>
      </c>
      <c r="J124" s="118">
        <v>61</v>
      </c>
      <c r="K124" s="116">
        <v>1</v>
      </c>
      <c r="L124" s="116">
        <v>22</v>
      </c>
      <c r="M124" s="141" t="s">
        <v>635</v>
      </c>
      <c r="N124" s="92" t="str">
        <f t="shared" si="14"/>
        <v>鼠</v>
      </c>
      <c r="O124" s="125"/>
      <c r="P124" s="117"/>
    </row>
    <row r="125" spans="1:16" ht="19.5" x14ac:dyDescent="0.25">
      <c r="A125" s="92">
        <f t="shared" si="9"/>
        <v>117</v>
      </c>
      <c r="B125" s="92" t="s">
        <v>674</v>
      </c>
      <c r="C125" s="113"/>
      <c r="D125" s="113"/>
      <c r="E125" s="113"/>
      <c r="F125" s="92"/>
      <c r="G125" s="92">
        <f t="shared" si="12"/>
        <v>0</v>
      </c>
      <c r="H125" s="92">
        <f t="shared" si="13"/>
        <v>0</v>
      </c>
      <c r="I125" s="92" t="s">
        <v>887</v>
      </c>
      <c r="J125" s="118">
        <v>67</v>
      </c>
      <c r="K125" s="116">
        <v>10</v>
      </c>
      <c r="L125" s="116">
        <v>1</v>
      </c>
      <c r="M125" s="141" t="s">
        <v>635</v>
      </c>
      <c r="N125" s="92" t="str">
        <f t="shared" si="14"/>
        <v>馬</v>
      </c>
      <c r="O125" s="125"/>
      <c r="P125" s="117"/>
    </row>
    <row r="126" spans="1:16" ht="19.5" x14ac:dyDescent="0.25">
      <c r="A126" s="92">
        <f t="shared" si="9"/>
        <v>118</v>
      </c>
      <c r="B126" s="92" t="s">
        <v>676</v>
      </c>
      <c r="C126" s="113"/>
      <c r="D126" s="113"/>
      <c r="E126" s="113"/>
      <c r="F126" s="92"/>
      <c r="G126" s="92">
        <f t="shared" si="12"/>
        <v>0</v>
      </c>
      <c r="H126" s="92">
        <f t="shared" si="13"/>
        <v>0</v>
      </c>
      <c r="I126" s="92" t="s">
        <v>903</v>
      </c>
      <c r="J126" s="118">
        <v>58</v>
      </c>
      <c r="K126" s="116">
        <v>7</v>
      </c>
      <c r="L126" s="116">
        <v>15</v>
      </c>
      <c r="M126" s="141" t="s">
        <v>635</v>
      </c>
      <c r="N126" s="92" t="str">
        <f t="shared" si="14"/>
        <v>雞</v>
      </c>
      <c r="O126" s="125"/>
      <c r="P126" s="117"/>
    </row>
    <row r="127" spans="1:16" ht="19.5" x14ac:dyDescent="0.25">
      <c r="A127" s="92">
        <f t="shared" si="9"/>
        <v>119</v>
      </c>
      <c r="B127" s="92" t="s">
        <v>678</v>
      </c>
      <c r="C127" s="113"/>
      <c r="D127" s="113"/>
      <c r="E127" s="113"/>
      <c r="F127" s="92"/>
      <c r="G127" s="92">
        <f t="shared" si="12"/>
        <v>0</v>
      </c>
      <c r="H127" s="92">
        <f t="shared" si="13"/>
        <v>0</v>
      </c>
      <c r="I127" s="92" t="s">
        <v>887</v>
      </c>
      <c r="J127" s="118">
        <v>48</v>
      </c>
      <c r="K127" s="116">
        <v>12</v>
      </c>
      <c r="L127" s="116">
        <v>12</v>
      </c>
      <c r="M127" s="141" t="s">
        <v>635</v>
      </c>
      <c r="N127" s="92" t="str">
        <f t="shared" si="14"/>
        <v>豬</v>
      </c>
      <c r="O127" s="125"/>
      <c r="P127" s="117"/>
    </row>
    <row r="128" spans="1:16" ht="19.5" x14ac:dyDescent="0.25">
      <c r="A128" s="92">
        <f t="shared" si="9"/>
        <v>120</v>
      </c>
      <c r="B128" s="92" t="s">
        <v>680</v>
      </c>
      <c r="C128" s="113"/>
      <c r="D128" s="113"/>
      <c r="E128" s="113"/>
      <c r="F128" s="92"/>
      <c r="G128" s="92">
        <f t="shared" si="12"/>
        <v>0</v>
      </c>
      <c r="H128" s="92">
        <f t="shared" si="13"/>
        <v>0</v>
      </c>
      <c r="I128" s="92" t="s">
        <v>887</v>
      </c>
      <c r="J128" s="118">
        <v>42</v>
      </c>
      <c r="K128" s="116">
        <v>4</v>
      </c>
      <c r="L128" s="116">
        <v>27</v>
      </c>
      <c r="M128" s="141" t="s">
        <v>635</v>
      </c>
      <c r="N128" s="92" t="str">
        <f t="shared" si="14"/>
        <v>蛇</v>
      </c>
      <c r="O128" s="125"/>
      <c r="P128" s="117"/>
    </row>
    <row r="129" spans="1:16" ht="19.5" x14ac:dyDescent="0.25">
      <c r="A129" s="92">
        <f t="shared" si="9"/>
        <v>121</v>
      </c>
      <c r="B129" s="92" t="s">
        <v>682</v>
      </c>
      <c r="C129" s="113"/>
      <c r="D129" s="113"/>
      <c r="E129" s="113"/>
      <c r="F129" s="92"/>
      <c r="G129" s="92">
        <f t="shared" si="12"/>
        <v>0</v>
      </c>
      <c r="H129" s="92">
        <f t="shared" si="13"/>
        <v>0</v>
      </c>
      <c r="I129" s="92" t="s">
        <v>887</v>
      </c>
      <c r="J129" s="118">
        <v>96</v>
      </c>
      <c r="K129" s="116">
        <v>6</v>
      </c>
      <c r="L129" s="116">
        <v>6</v>
      </c>
      <c r="M129" s="141" t="s">
        <v>635</v>
      </c>
      <c r="N129" s="92" t="str">
        <f t="shared" si="14"/>
        <v>豬</v>
      </c>
      <c r="O129" s="125"/>
      <c r="P129" s="117"/>
    </row>
    <row r="130" spans="1:16" ht="19.5" x14ac:dyDescent="0.25">
      <c r="A130" s="92">
        <f t="shared" si="9"/>
        <v>122</v>
      </c>
      <c r="B130" s="92" t="s">
        <v>684</v>
      </c>
      <c r="C130" s="113"/>
      <c r="D130" s="113"/>
      <c r="E130" s="113"/>
      <c r="F130" s="92"/>
      <c r="G130" s="92">
        <f t="shared" si="12"/>
        <v>0</v>
      </c>
      <c r="H130" s="92">
        <f t="shared" si="13"/>
        <v>0</v>
      </c>
      <c r="I130" s="92" t="s">
        <v>903</v>
      </c>
      <c r="J130" s="118">
        <v>60</v>
      </c>
      <c r="K130" s="116">
        <v>10</v>
      </c>
      <c r="L130" s="116">
        <v>22</v>
      </c>
      <c r="M130" s="141" t="s">
        <v>635</v>
      </c>
      <c r="N130" s="92" t="str">
        <f t="shared" si="14"/>
        <v>豬</v>
      </c>
      <c r="O130" s="125"/>
      <c r="P130" s="117"/>
    </row>
    <row r="131" spans="1:16" ht="19.5" x14ac:dyDescent="0.25">
      <c r="A131" s="92">
        <f t="shared" si="9"/>
        <v>123</v>
      </c>
      <c r="B131" s="92" t="s">
        <v>686</v>
      </c>
      <c r="C131" s="113"/>
      <c r="D131" s="113"/>
      <c r="E131" s="113"/>
      <c r="F131" s="92"/>
      <c r="G131" s="92">
        <f t="shared" si="12"/>
        <v>0</v>
      </c>
      <c r="H131" s="92">
        <f t="shared" si="13"/>
        <v>0</v>
      </c>
      <c r="I131" s="92" t="s">
        <v>887</v>
      </c>
      <c r="J131" s="118">
        <v>30</v>
      </c>
      <c r="K131" s="116">
        <v>4</v>
      </c>
      <c r="L131" s="116">
        <v>17</v>
      </c>
      <c r="M131" s="141" t="s">
        <v>635</v>
      </c>
      <c r="N131" s="92" t="str">
        <f t="shared" si="14"/>
        <v>蛇</v>
      </c>
      <c r="O131" s="125"/>
      <c r="P131" s="117"/>
    </row>
    <row r="132" spans="1:16" ht="19.5" x14ac:dyDescent="0.25">
      <c r="A132" s="92">
        <f t="shared" si="9"/>
        <v>124</v>
      </c>
      <c r="B132" s="92" t="s">
        <v>688</v>
      </c>
      <c r="C132" s="113"/>
      <c r="D132" s="113"/>
      <c r="E132" s="113"/>
      <c r="F132" s="92"/>
      <c r="G132" s="92">
        <f t="shared" si="12"/>
        <v>0</v>
      </c>
      <c r="H132" s="92">
        <f t="shared" si="13"/>
        <v>0</v>
      </c>
      <c r="I132" s="92" t="s">
        <v>903</v>
      </c>
      <c r="J132" s="118">
        <v>66</v>
      </c>
      <c r="K132" s="116">
        <v>3</v>
      </c>
      <c r="L132" s="116">
        <v>23</v>
      </c>
      <c r="M132" s="141" t="s">
        <v>635</v>
      </c>
      <c r="N132" s="92" t="str">
        <f t="shared" si="14"/>
        <v>蛇</v>
      </c>
      <c r="O132" s="125"/>
      <c r="P132" s="117"/>
    </row>
    <row r="133" spans="1:16" ht="19.5" x14ac:dyDescent="0.25">
      <c r="A133" s="92">
        <f t="shared" si="9"/>
        <v>125</v>
      </c>
      <c r="B133" s="92" t="s">
        <v>647</v>
      </c>
      <c r="C133" s="113"/>
      <c r="D133" s="113"/>
      <c r="E133" s="113"/>
      <c r="F133" s="92"/>
      <c r="G133" s="92">
        <f t="shared" si="12"/>
        <v>0</v>
      </c>
      <c r="H133" s="92">
        <f t="shared" si="13"/>
        <v>0</v>
      </c>
      <c r="I133" s="92" t="s">
        <v>887</v>
      </c>
      <c r="J133" s="118">
        <v>42</v>
      </c>
      <c r="K133" s="116">
        <v>2</v>
      </c>
      <c r="L133" s="116">
        <v>16</v>
      </c>
      <c r="M133" s="141" t="s">
        <v>635</v>
      </c>
      <c r="N133" s="92" t="str">
        <f t="shared" si="14"/>
        <v>蛇</v>
      </c>
      <c r="O133" s="125"/>
      <c r="P133" s="117"/>
    </row>
    <row r="134" spans="1:16" ht="19.5" x14ac:dyDescent="0.25">
      <c r="A134" s="92">
        <f t="shared" si="9"/>
        <v>126</v>
      </c>
      <c r="B134" s="92" t="s">
        <v>690</v>
      </c>
      <c r="C134" s="113"/>
      <c r="D134" s="113"/>
      <c r="E134" s="113"/>
      <c r="F134" s="92"/>
      <c r="G134" s="92">
        <f t="shared" si="12"/>
        <v>0</v>
      </c>
      <c r="H134" s="92">
        <f t="shared" si="13"/>
        <v>0</v>
      </c>
      <c r="I134" s="92" t="s">
        <v>887</v>
      </c>
      <c r="J134" s="118">
        <v>48</v>
      </c>
      <c r="K134" s="116">
        <v>1</v>
      </c>
      <c r="L134" s="116">
        <v>4</v>
      </c>
      <c r="M134" s="141" t="s">
        <v>635</v>
      </c>
      <c r="N134" s="92" t="str">
        <f t="shared" si="14"/>
        <v>豬</v>
      </c>
      <c r="O134" s="125"/>
      <c r="P134" s="117"/>
    </row>
    <row r="135" spans="1:16" ht="19.5" x14ac:dyDescent="0.25">
      <c r="A135" s="92">
        <f t="shared" si="9"/>
        <v>127</v>
      </c>
      <c r="B135" s="92" t="s">
        <v>692</v>
      </c>
      <c r="C135" s="113"/>
      <c r="D135" s="113"/>
      <c r="E135" s="113"/>
      <c r="F135" s="92"/>
      <c r="G135" s="92">
        <f t="shared" si="12"/>
        <v>0</v>
      </c>
      <c r="H135" s="92">
        <f t="shared" si="13"/>
        <v>0</v>
      </c>
      <c r="I135" s="92" t="s">
        <v>903</v>
      </c>
      <c r="J135" s="118">
        <v>39</v>
      </c>
      <c r="K135" s="116">
        <v>7</v>
      </c>
      <c r="L135" s="116">
        <v>12</v>
      </c>
      <c r="M135" s="141" t="s">
        <v>635</v>
      </c>
      <c r="N135" s="92" t="str">
        <f t="shared" si="14"/>
        <v>虎</v>
      </c>
      <c r="O135" s="125"/>
      <c r="P135" s="117"/>
    </row>
    <row r="136" spans="1:16" ht="19.5" x14ac:dyDescent="0.25">
      <c r="A136" s="92">
        <f t="shared" si="9"/>
        <v>128</v>
      </c>
      <c r="B136" s="92" t="s">
        <v>694</v>
      </c>
      <c r="C136" s="113"/>
      <c r="D136" s="113"/>
      <c r="E136" s="113"/>
      <c r="F136" s="92"/>
      <c r="G136" s="92">
        <f t="shared" si="12"/>
        <v>0</v>
      </c>
      <c r="H136" s="92">
        <f t="shared" si="13"/>
        <v>0</v>
      </c>
      <c r="I136" s="92" t="s">
        <v>887</v>
      </c>
      <c r="J136" s="118">
        <v>32</v>
      </c>
      <c r="K136" s="116">
        <v>7</v>
      </c>
      <c r="L136" s="116">
        <v>15</v>
      </c>
      <c r="M136" s="141" t="s">
        <v>635</v>
      </c>
      <c r="N136" s="92" t="str">
        <f t="shared" si="14"/>
        <v>羊</v>
      </c>
      <c r="O136" s="125"/>
      <c r="P136" s="117"/>
    </row>
    <row r="137" spans="1:16" ht="19.5" x14ac:dyDescent="0.25">
      <c r="A137" s="92">
        <f t="shared" si="9"/>
        <v>129</v>
      </c>
      <c r="B137" s="92" t="s">
        <v>696</v>
      </c>
      <c r="C137" s="113"/>
      <c r="D137" s="113"/>
      <c r="E137" s="113"/>
      <c r="F137" s="92"/>
      <c r="G137" s="92">
        <f t="shared" si="12"/>
        <v>0</v>
      </c>
      <c r="H137" s="92">
        <f t="shared" si="13"/>
        <v>0</v>
      </c>
      <c r="I137" s="92" t="s">
        <v>903</v>
      </c>
      <c r="J137" s="118">
        <v>77</v>
      </c>
      <c r="K137" s="116">
        <v>7</v>
      </c>
      <c r="L137" s="116">
        <v>29</v>
      </c>
      <c r="M137" s="141" t="s">
        <v>635</v>
      </c>
      <c r="N137" s="92" t="str">
        <f t="shared" si="14"/>
        <v>龍</v>
      </c>
      <c r="O137" s="125"/>
      <c r="P137" s="117"/>
    </row>
    <row r="138" spans="1:16" ht="19.5" x14ac:dyDescent="0.25">
      <c r="A138" s="92">
        <f t="shared" si="9"/>
        <v>130</v>
      </c>
      <c r="B138" s="92" t="s">
        <v>698</v>
      </c>
      <c r="C138" s="113"/>
      <c r="D138" s="113"/>
      <c r="E138" s="113"/>
      <c r="F138" s="92"/>
      <c r="G138" s="92">
        <f t="shared" si="12"/>
        <v>0</v>
      </c>
      <c r="H138" s="92">
        <f t="shared" si="13"/>
        <v>0</v>
      </c>
      <c r="I138" s="92" t="s">
        <v>887</v>
      </c>
      <c r="J138" s="118">
        <v>79</v>
      </c>
      <c r="K138" s="116">
        <v>5</v>
      </c>
      <c r="L138" s="116">
        <v>18</v>
      </c>
      <c r="M138" s="141" t="s">
        <v>635</v>
      </c>
      <c r="N138" s="92" t="str">
        <f t="shared" si="14"/>
        <v>馬</v>
      </c>
      <c r="O138" s="125"/>
      <c r="P138" s="117"/>
    </row>
    <row r="139" spans="1:16" ht="19.5" x14ac:dyDescent="0.25">
      <c r="A139" s="92">
        <f t="shared" ref="A139:A200" si="15">A138+1</f>
        <v>131</v>
      </c>
      <c r="B139" s="92" t="s">
        <v>700</v>
      </c>
      <c r="C139" s="113"/>
      <c r="D139" s="113"/>
      <c r="E139" s="113"/>
      <c r="F139" s="92"/>
      <c r="G139" s="92">
        <f t="shared" si="12"/>
        <v>0</v>
      </c>
      <c r="H139" s="92">
        <f t="shared" si="13"/>
        <v>0</v>
      </c>
      <c r="I139" s="92" t="s">
        <v>887</v>
      </c>
      <c r="J139" s="118">
        <v>80</v>
      </c>
      <c r="K139" s="116">
        <v>10</v>
      </c>
      <c r="L139" s="116">
        <v>18</v>
      </c>
      <c r="M139" s="141" t="s">
        <v>635</v>
      </c>
      <c r="N139" s="92" t="str">
        <f t="shared" si="14"/>
        <v>羊</v>
      </c>
      <c r="O139" s="125"/>
      <c r="P139" s="117"/>
    </row>
    <row r="140" spans="1:16" ht="19.5" x14ac:dyDescent="0.25">
      <c r="A140" s="92">
        <f t="shared" si="15"/>
        <v>132</v>
      </c>
      <c r="B140" s="92" t="s">
        <v>702</v>
      </c>
      <c r="C140" s="113"/>
      <c r="D140" s="113"/>
      <c r="E140" s="113"/>
      <c r="F140" s="92"/>
      <c r="G140" s="92">
        <f t="shared" si="12"/>
        <v>0</v>
      </c>
      <c r="H140" s="92">
        <f t="shared" si="13"/>
        <v>0</v>
      </c>
      <c r="I140" s="92" t="s">
        <v>887</v>
      </c>
      <c r="J140" s="118">
        <v>59</v>
      </c>
      <c r="K140" s="116">
        <v>10</v>
      </c>
      <c r="L140" s="116">
        <v>9</v>
      </c>
      <c r="M140" s="141" t="s">
        <v>635</v>
      </c>
      <c r="N140" s="92" t="str">
        <f t="shared" si="14"/>
        <v>狗</v>
      </c>
      <c r="O140" s="125"/>
      <c r="P140" s="117"/>
    </row>
    <row r="141" spans="1:16" ht="19.5" x14ac:dyDescent="0.25">
      <c r="A141" s="92">
        <f t="shared" si="15"/>
        <v>133</v>
      </c>
      <c r="B141" s="92" t="s">
        <v>704</v>
      </c>
      <c r="C141" s="113"/>
      <c r="D141" s="113"/>
      <c r="E141" s="113"/>
      <c r="F141" s="92"/>
      <c r="G141" s="92">
        <f t="shared" si="12"/>
        <v>0</v>
      </c>
      <c r="H141" s="92">
        <f t="shared" si="13"/>
        <v>0</v>
      </c>
      <c r="I141" s="92" t="s">
        <v>903</v>
      </c>
      <c r="J141" s="118">
        <v>60</v>
      </c>
      <c r="K141" s="116">
        <v>9</v>
      </c>
      <c r="L141" s="116">
        <v>20</v>
      </c>
      <c r="M141" s="141" t="s">
        <v>635</v>
      </c>
      <c r="N141" s="92" t="str">
        <f t="shared" si="14"/>
        <v>豬</v>
      </c>
      <c r="O141" s="125"/>
      <c r="P141" s="117"/>
    </row>
    <row r="142" spans="1:16" ht="19.5" x14ac:dyDescent="0.25">
      <c r="A142" s="92">
        <f t="shared" si="15"/>
        <v>134</v>
      </c>
      <c r="B142" s="92" t="s">
        <v>706</v>
      </c>
      <c r="C142" s="113"/>
      <c r="D142" s="113"/>
      <c r="E142" s="113"/>
      <c r="F142" s="92"/>
      <c r="G142" s="92">
        <f t="shared" si="12"/>
        <v>0</v>
      </c>
      <c r="H142" s="92">
        <f t="shared" si="13"/>
        <v>0</v>
      </c>
      <c r="I142" s="92" t="s">
        <v>887</v>
      </c>
      <c r="J142" s="118">
        <v>91</v>
      </c>
      <c r="K142" s="116">
        <v>8</v>
      </c>
      <c r="L142" s="116">
        <v>18</v>
      </c>
      <c r="M142" s="141" t="s">
        <v>635</v>
      </c>
      <c r="N142" s="92" t="str">
        <f t="shared" si="14"/>
        <v>馬</v>
      </c>
      <c r="O142" s="125"/>
      <c r="P142" s="117"/>
    </row>
    <row r="143" spans="1:16" ht="19.5" x14ac:dyDescent="0.25">
      <c r="A143" s="92">
        <f t="shared" si="15"/>
        <v>135</v>
      </c>
      <c r="B143" s="92" t="s">
        <v>708</v>
      </c>
      <c r="C143" s="113"/>
      <c r="D143" s="113"/>
      <c r="E143" s="113"/>
      <c r="F143" s="92"/>
      <c r="G143" s="92">
        <f t="shared" si="12"/>
        <v>0</v>
      </c>
      <c r="H143" s="92">
        <f t="shared" si="13"/>
        <v>0</v>
      </c>
      <c r="I143" s="92" t="s">
        <v>887</v>
      </c>
      <c r="J143" s="118">
        <v>96</v>
      </c>
      <c r="K143" s="116">
        <v>7</v>
      </c>
      <c r="L143" s="116">
        <v>18</v>
      </c>
      <c r="M143" s="141" t="s">
        <v>635</v>
      </c>
      <c r="N143" s="92" t="str">
        <f t="shared" si="14"/>
        <v>豬</v>
      </c>
      <c r="O143" s="125"/>
      <c r="P143" s="117"/>
    </row>
    <row r="144" spans="1:16" ht="19.5" x14ac:dyDescent="0.25">
      <c r="A144" s="92">
        <f t="shared" si="15"/>
        <v>136</v>
      </c>
      <c r="B144" s="92" t="s">
        <v>710</v>
      </c>
      <c r="C144" s="113"/>
      <c r="D144" s="113"/>
      <c r="E144" s="113"/>
      <c r="F144" s="92"/>
      <c r="G144" s="92">
        <f t="shared" si="12"/>
        <v>0</v>
      </c>
      <c r="H144" s="92">
        <f t="shared" si="13"/>
        <v>0</v>
      </c>
      <c r="I144" s="92" t="s">
        <v>903</v>
      </c>
      <c r="J144" s="118">
        <v>45</v>
      </c>
      <c r="K144" s="116">
        <v>2</v>
      </c>
      <c r="L144" s="116">
        <v>1</v>
      </c>
      <c r="M144" s="141" t="s">
        <v>635</v>
      </c>
      <c r="N144" s="92" t="str">
        <f t="shared" si="14"/>
        <v>猴</v>
      </c>
      <c r="O144" s="125"/>
      <c r="P144" s="117"/>
    </row>
    <row r="145" spans="1:16" ht="19.5" x14ac:dyDescent="0.25">
      <c r="A145" s="92">
        <f t="shared" si="15"/>
        <v>137</v>
      </c>
      <c r="B145" s="92" t="s">
        <v>712</v>
      </c>
      <c r="C145" s="113"/>
      <c r="D145" s="113"/>
      <c r="E145" s="113"/>
      <c r="F145" s="92"/>
      <c r="G145" s="92">
        <f t="shared" si="12"/>
        <v>0</v>
      </c>
      <c r="H145" s="92">
        <f t="shared" si="13"/>
        <v>0</v>
      </c>
      <c r="I145" s="92" t="s">
        <v>887</v>
      </c>
      <c r="J145" s="118">
        <v>33</v>
      </c>
      <c r="K145" s="116">
        <v>5</v>
      </c>
      <c r="L145" s="116">
        <v>9</v>
      </c>
      <c r="M145" s="141" t="s">
        <v>635</v>
      </c>
      <c r="N145" s="92" t="str">
        <f t="shared" si="14"/>
        <v>猴</v>
      </c>
      <c r="O145" s="125"/>
      <c r="P145" s="117"/>
    </row>
    <row r="146" spans="1:16" ht="19.5" x14ac:dyDescent="0.25">
      <c r="A146" s="92">
        <f t="shared" si="15"/>
        <v>138</v>
      </c>
      <c r="B146" s="92" t="s">
        <v>714</v>
      </c>
      <c r="C146" s="113"/>
      <c r="D146" s="113"/>
      <c r="E146" s="113"/>
      <c r="F146" s="92"/>
      <c r="G146" s="92">
        <f t="shared" si="12"/>
        <v>0</v>
      </c>
      <c r="H146" s="92">
        <f t="shared" si="13"/>
        <v>0</v>
      </c>
      <c r="I146" s="92" t="s">
        <v>903</v>
      </c>
      <c r="J146" s="118">
        <v>50</v>
      </c>
      <c r="K146" s="116">
        <v>1</v>
      </c>
      <c r="L146" s="116">
        <v>30</v>
      </c>
      <c r="M146" s="141" t="s">
        <v>716</v>
      </c>
      <c r="N146" s="92" t="str">
        <f t="shared" si="14"/>
        <v>牛</v>
      </c>
      <c r="O146" s="125"/>
      <c r="P146" s="117"/>
    </row>
    <row r="147" spans="1:16" ht="19.5" x14ac:dyDescent="0.25">
      <c r="A147" s="92">
        <f t="shared" si="15"/>
        <v>139</v>
      </c>
      <c r="B147" s="92" t="s">
        <v>717</v>
      </c>
      <c r="C147" s="113"/>
      <c r="D147" s="113"/>
      <c r="E147" s="113"/>
      <c r="F147" s="92"/>
      <c r="G147" s="92">
        <f t="shared" si="12"/>
        <v>0</v>
      </c>
      <c r="H147" s="92">
        <f t="shared" si="13"/>
        <v>0</v>
      </c>
      <c r="I147" s="92" t="s">
        <v>887</v>
      </c>
      <c r="J147" s="118">
        <v>67</v>
      </c>
      <c r="K147" s="116">
        <v>11</v>
      </c>
      <c r="L147" s="116">
        <v>10</v>
      </c>
      <c r="M147" s="141" t="s">
        <v>719</v>
      </c>
      <c r="N147" s="92" t="str">
        <f t="shared" si="14"/>
        <v>馬</v>
      </c>
      <c r="O147" s="125"/>
      <c r="P147" s="117"/>
    </row>
    <row r="148" spans="1:16" ht="19.5" x14ac:dyDescent="0.25">
      <c r="A148" s="92">
        <f t="shared" si="15"/>
        <v>140</v>
      </c>
      <c r="B148" s="92" t="s">
        <v>720</v>
      </c>
      <c r="C148" s="113"/>
      <c r="D148" s="113"/>
      <c r="E148" s="113"/>
      <c r="F148" s="92"/>
      <c r="G148" s="92">
        <f t="shared" si="12"/>
        <v>0</v>
      </c>
      <c r="H148" s="92">
        <f t="shared" si="13"/>
        <v>0</v>
      </c>
      <c r="I148" s="92" t="s">
        <v>887</v>
      </c>
      <c r="J148" s="118">
        <v>69</v>
      </c>
      <c r="K148" s="116">
        <v>10</v>
      </c>
      <c r="L148" s="116">
        <v>22</v>
      </c>
      <c r="M148" s="141" t="s">
        <v>719</v>
      </c>
      <c r="N148" s="92" t="str">
        <f t="shared" si="14"/>
        <v>猴</v>
      </c>
      <c r="O148" s="125"/>
      <c r="P148" s="117"/>
    </row>
    <row r="149" spans="1:16" ht="19.5" x14ac:dyDescent="0.25">
      <c r="A149" s="92">
        <f t="shared" si="15"/>
        <v>141</v>
      </c>
      <c r="B149" s="92" t="s">
        <v>722</v>
      </c>
      <c r="C149" s="113"/>
      <c r="D149" s="113"/>
      <c r="E149" s="113"/>
      <c r="F149" s="92"/>
      <c r="G149" s="92">
        <f t="shared" si="12"/>
        <v>0</v>
      </c>
      <c r="H149" s="92">
        <f t="shared" si="13"/>
        <v>0</v>
      </c>
      <c r="I149" s="92" t="s">
        <v>887</v>
      </c>
      <c r="J149" s="118">
        <v>98</v>
      </c>
      <c r="K149" s="116">
        <v>1</v>
      </c>
      <c r="L149" s="116">
        <v>13</v>
      </c>
      <c r="M149" s="141" t="s">
        <v>724</v>
      </c>
      <c r="N149" s="92" t="str">
        <f t="shared" si="14"/>
        <v>牛</v>
      </c>
      <c r="O149" s="125"/>
      <c r="P149" s="117"/>
    </row>
    <row r="150" spans="1:16" ht="19.5" x14ac:dyDescent="0.25">
      <c r="A150" s="92">
        <f t="shared" si="15"/>
        <v>142</v>
      </c>
      <c r="B150" s="92" t="s">
        <v>725</v>
      </c>
      <c r="C150" s="113"/>
      <c r="D150" s="113"/>
      <c r="E150" s="113"/>
      <c r="F150" s="92"/>
      <c r="G150" s="92">
        <f t="shared" si="12"/>
        <v>0</v>
      </c>
      <c r="H150" s="92">
        <f t="shared" si="13"/>
        <v>0</v>
      </c>
      <c r="I150" s="92" t="s">
        <v>887</v>
      </c>
      <c r="J150" s="118">
        <v>70</v>
      </c>
      <c r="K150" s="116">
        <v>1</v>
      </c>
      <c r="L150" s="116">
        <v>23</v>
      </c>
      <c r="M150" s="141" t="s">
        <v>635</v>
      </c>
      <c r="N150" s="92" t="str">
        <f t="shared" si="14"/>
        <v>雞</v>
      </c>
      <c r="O150" s="125"/>
      <c r="P150" s="117"/>
    </row>
    <row r="151" spans="1:16" ht="19.5" x14ac:dyDescent="0.25">
      <c r="A151" s="92">
        <f t="shared" si="15"/>
        <v>143</v>
      </c>
      <c r="B151" s="92" t="s">
        <v>727</v>
      </c>
      <c r="C151" s="113"/>
      <c r="D151" s="113"/>
      <c r="E151" s="113"/>
      <c r="F151" s="92"/>
      <c r="G151" s="92">
        <f t="shared" si="12"/>
        <v>0</v>
      </c>
      <c r="H151" s="92">
        <f t="shared" si="13"/>
        <v>0</v>
      </c>
      <c r="I151" s="92" t="s">
        <v>887</v>
      </c>
      <c r="J151" s="118">
        <v>86</v>
      </c>
      <c r="K151" s="116">
        <v>9</v>
      </c>
      <c r="L151" s="116">
        <v>9</v>
      </c>
      <c r="M151" s="141" t="s">
        <v>635</v>
      </c>
      <c r="N151" s="92" t="str">
        <f t="shared" si="14"/>
        <v>牛</v>
      </c>
      <c r="O151" s="125"/>
      <c r="P151" s="117"/>
    </row>
    <row r="152" spans="1:16" ht="19.5" x14ac:dyDescent="0.25">
      <c r="A152" s="92">
        <f t="shared" si="15"/>
        <v>144</v>
      </c>
      <c r="B152" s="92" t="s">
        <v>729</v>
      </c>
      <c r="C152" s="113"/>
      <c r="D152" s="113"/>
      <c r="E152" s="113"/>
      <c r="F152" s="92"/>
      <c r="G152" s="92">
        <f t="shared" si="12"/>
        <v>0</v>
      </c>
      <c r="H152" s="92">
        <f t="shared" si="13"/>
        <v>0</v>
      </c>
      <c r="I152" s="92" t="s">
        <v>903</v>
      </c>
      <c r="J152" s="118">
        <v>92</v>
      </c>
      <c r="K152" s="116">
        <v>3</v>
      </c>
      <c r="L152" s="116">
        <v>17</v>
      </c>
      <c r="M152" s="141" t="s">
        <v>635</v>
      </c>
      <c r="N152" s="92" t="str">
        <f t="shared" si="14"/>
        <v>羊</v>
      </c>
      <c r="O152" s="125"/>
      <c r="P152" s="117"/>
    </row>
    <row r="153" spans="1:16" ht="19.5" x14ac:dyDescent="0.25">
      <c r="A153" s="92">
        <f t="shared" si="15"/>
        <v>145</v>
      </c>
      <c r="B153" s="92" t="s">
        <v>731</v>
      </c>
      <c r="C153" s="113"/>
      <c r="D153" s="113"/>
      <c r="E153" s="113"/>
      <c r="F153" s="92"/>
      <c r="G153" s="92">
        <f t="shared" si="12"/>
        <v>0</v>
      </c>
      <c r="H153" s="92">
        <f t="shared" si="13"/>
        <v>0</v>
      </c>
      <c r="I153" s="92" t="s">
        <v>903</v>
      </c>
      <c r="J153" s="118">
        <v>59</v>
      </c>
      <c r="K153" s="116">
        <v>10</v>
      </c>
      <c r="L153" s="116">
        <v>14</v>
      </c>
      <c r="M153" s="141" t="s">
        <v>635</v>
      </c>
      <c r="N153" s="92" t="str">
        <f t="shared" si="14"/>
        <v>狗</v>
      </c>
      <c r="O153" s="125"/>
      <c r="P153" s="117"/>
    </row>
    <row r="154" spans="1:16" ht="19.5" x14ac:dyDescent="0.25">
      <c r="A154" s="92">
        <f t="shared" si="15"/>
        <v>146</v>
      </c>
      <c r="B154" s="92" t="s">
        <v>733</v>
      </c>
      <c r="C154" s="113"/>
      <c r="D154" s="113"/>
      <c r="E154" s="113"/>
      <c r="F154" s="92"/>
      <c r="G154" s="92">
        <f t="shared" si="12"/>
        <v>0</v>
      </c>
      <c r="H154" s="92">
        <f t="shared" si="13"/>
        <v>0</v>
      </c>
      <c r="I154" s="92" t="s">
        <v>887</v>
      </c>
      <c r="J154" s="118">
        <v>31</v>
      </c>
      <c r="K154" s="116">
        <v>9</v>
      </c>
      <c r="L154" s="116">
        <v>13</v>
      </c>
      <c r="M154" s="141" t="s">
        <v>826</v>
      </c>
      <c r="N154" s="92" t="str">
        <f t="shared" si="14"/>
        <v>馬</v>
      </c>
      <c r="O154" s="125" t="s">
        <v>831</v>
      </c>
      <c r="P154" s="117"/>
    </row>
    <row r="155" spans="1:16" ht="19.5" x14ac:dyDescent="0.25">
      <c r="A155" s="92">
        <f t="shared" si="15"/>
        <v>147</v>
      </c>
      <c r="B155" s="92" t="s">
        <v>829</v>
      </c>
      <c r="C155" s="113"/>
      <c r="D155" s="113"/>
      <c r="E155" s="113"/>
      <c r="F155" s="92"/>
      <c r="G155" s="92">
        <f>IF(F155&gt;=600,1,0)</f>
        <v>0</v>
      </c>
      <c r="H155" s="92">
        <f>IF(I155="已收",C155+D155+E155+F155,0)</f>
        <v>0</v>
      </c>
      <c r="I155" s="92" t="s">
        <v>904</v>
      </c>
      <c r="J155" s="118">
        <v>41</v>
      </c>
      <c r="K155" s="116">
        <v>6</v>
      </c>
      <c r="L155" s="116">
        <v>18</v>
      </c>
      <c r="M155" s="141" t="s">
        <v>830</v>
      </c>
      <c r="N155" s="92" t="str">
        <f t="shared" si="14"/>
        <v>龍</v>
      </c>
      <c r="O155" s="125" t="s">
        <v>828</v>
      </c>
      <c r="P155" s="117"/>
    </row>
    <row r="156" spans="1:16" ht="19.5" x14ac:dyDescent="0.25">
      <c r="A156" s="92">
        <f t="shared" si="15"/>
        <v>148</v>
      </c>
      <c r="B156" s="92" t="s">
        <v>735</v>
      </c>
      <c r="C156" s="113"/>
      <c r="D156" s="113"/>
      <c r="E156" s="113"/>
      <c r="F156" s="92"/>
      <c r="G156" s="92">
        <f t="shared" si="12"/>
        <v>0</v>
      </c>
      <c r="H156" s="92">
        <f t="shared" si="13"/>
        <v>0</v>
      </c>
      <c r="I156" s="92" t="s">
        <v>906</v>
      </c>
      <c r="J156" s="118">
        <v>69</v>
      </c>
      <c r="K156" s="116">
        <v>1</v>
      </c>
      <c r="L156" s="116">
        <v>16</v>
      </c>
      <c r="M156" s="141" t="s">
        <v>635</v>
      </c>
      <c r="N156" s="92" t="str">
        <f t="shared" si="14"/>
        <v>猴</v>
      </c>
      <c r="O156" s="125"/>
      <c r="P156" s="117"/>
    </row>
    <row r="157" spans="1:16" ht="19.5" x14ac:dyDescent="0.25">
      <c r="A157" s="92">
        <f t="shared" si="15"/>
        <v>149</v>
      </c>
      <c r="B157" s="92" t="s">
        <v>743</v>
      </c>
      <c r="C157" s="113"/>
      <c r="D157" s="113"/>
      <c r="E157" s="113"/>
      <c r="F157" s="92"/>
      <c r="G157" s="92">
        <f t="shared" si="12"/>
        <v>0</v>
      </c>
      <c r="H157" s="92">
        <f t="shared" si="13"/>
        <v>0</v>
      </c>
      <c r="I157" s="92" t="s">
        <v>887</v>
      </c>
      <c r="J157" s="118">
        <v>74</v>
      </c>
      <c r="K157" s="116">
        <v>3</v>
      </c>
      <c r="L157" s="116">
        <v>10</v>
      </c>
      <c r="M157" s="141" t="s">
        <v>744</v>
      </c>
      <c r="N157" s="92" t="str">
        <f t="shared" si="14"/>
        <v>牛</v>
      </c>
      <c r="O157" s="125" t="s">
        <v>1147</v>
      </c>
      <c r="P157" s="117"/>
    </row>
    <row r="158" spans="1:16" ht="19.5" x14ac:dyDescent="0.25">
      <c r="A158" s="92">
        <f t="shared" si="15"/>
        <v>150</v>
      </c>
      <c r="B158" s="92" t="s">
        <v>745</v>
      </c>
      <c r="C158" s="113"/>
      <c r="D158" s="113"/>
      <c r="E158" s="113"/>
      <c r="F158" s="92"/>
      <c r="G158" s="92">
        <f t="shared" si="12"/>
        <v>0</v>
      </c>
      <c r="H158" s="92">
        <f t="shared" si="13"/>
        <v>0</v>
      </c>
      <c r="I158" s="92" t="s">
        <v>903</v>
      </c>
      <c r="J158" s="118">
        <v>32</v>
      </c>
      <c r="K158" s="116">
        <v>5</v>
      </c>
      <c r="L158" s="116">
        <v>6</v>
      </c>
      <c r="M158" s="141" t="s">
        <v>744</v>
      </c>
      <c r="N158" s="92" t="str">
        <f t="shared" si="14"/>
        <v>羊</v>
      </c>
      <c r="O158" s="125" t="s">
        <v>746</v>
      </c>
      <c r="P158" s="117"/>
    </row>
    <row r="159" spans="1:16" ht="19.5" x14ac:dyDescent="0.25">
      <c r="A159" s="92">
        <f t="shared" si="15"/>
        <v>151</v>
      </c>
      <c r="B159" s="92" t="s">
        <v>758</v>
      </c>
      <c r="C159" s="113"/>
      <c r="D159" s="113"/>
      <c r="E159" s="113"/>
      <c r="F159" s="92"/>
      <c r="G159" s="92">
        <f t="shared" ref="G159:G214" si="16">IF(F159&gt;=600,1,0)</f>
        <v>0</v>
      </c>
      <c r="H159" s="92">
        <f t="shared" ref="H159:H214" si="17">IF(I159="已收",C159+D159+E159+F159,0)</f>
        <v>0</v>
      </c>
      <c r="I159" s="92" t="s">
        <v>903</v>
      </c>
      <c r="J159" s="118">
        <v>61</v>
      </c>
      <c r="K159" s="116">
        <v>12</v>
      </c>
      <c r="L159" s="116">
        <v>29</v>
      </c>
      <c r="M159" s="141" t="s">
        <v>759</v>
      </c>
      <c r="N159" s="92" t="str">
        <f t="shared" si="14"/>
        <v>鼠</v>
      </c>
      <c r="O159" s="125" t="s">
        <v>760</v>
      </c>
      <c r="P159" s="117"/>
    </row>
    <row r="160" spans="1:16" ht="19.5" x14ac:dyDescent="0.25">
      <c r="A160" s="92">
        <f t="shared" si="15"/>
        <v>152</v>
      </c>
      <c r="B160" s="92" t="s">
        <v>763</v>
      </c>
      <c r="C160" s="113"/>
      <c r="D160" s="113"/>
      <c r="E160" s="113"/>
      <c r="F160" s="92"/>
      <c r="G160" s="92">
        <f t="shared" si="16"/>
        <v>0</v>
      </c>
      <c r="H160" s="92">
        <f t="shared" si="17"/>
        <v>0</v>
      </c>
      <c r="I160" s="92" t="s">
        <v>887</v>
      </c>
      <c r="J160" s="118">
        <v>44</v>
      </c>
      <c r="K160" s="116">
        <v>3</v>
      </c>
      <c r="L160" s="116">
        <v>20</v>
      </c>
      <c r="M160" s="141" t="s">
        <v>744</v>
      </c>
      <c r="N160" s="92" t="str">
        <f t="shared" si="14"/>
        <v>羊</v>
      </c>
      <c r="O160" s="125" t="s">
        <v>764</v>
      </c>
      <c r="P160" s="117"/>
    </row>
    <row r="161" spans="1:16" ht="19.5" x14ac:dyDescent="0.25">
      <c r="A161" s="92">
        <f t="shared" si="15"/>
        <v>153</v>
      </c>
      <c r="B161" s="92" t="s">
        <v>767</v>
      </c>
      <c r="C161" s="113"/>
      <c r="D161" s="113"/>
      <c r="E161" s="113"/>
      <c r="F161" s="92"/>
      <c r="G161" s="92">
        <f t="shared" si="16"/>
        <v>0</v>
      </c>
      <c r="H161" s="92">
        <f t="shared" si="17"/>
        <v>0</v>
      </c>
      <c r="I161" s="92" t="s">
        <v>908</v>
      </c>
      <c r="J161" s="118">
        <v>55</v>
      </c>
      <c r="K161" s="116">
        <v>3</v>
      </c>
      <c r="L161" s="116">
        <v>24</v>
      </c>
      <c r="M161" s="141" t="s">
        <v>1113</v>
      </c>
      <c r="N161" s="92" t="str">
        <f t="shared" si="14"/>
        <v>馬</v>
      </c>
      <c r="O161" s="125" t="s">
        <v>1112</v>
      </c>
      <c r="P161" s="117"/>
    </row>
    <row r="162" spans="1:16" ht="19.5" x14ac:dyDescent="0.25">
      <c r="A162" s="92">
        <f t="shared" si="15"/>
        <v>154</v>
      </c>
      <c r="B162" s="92" t="s">
        <v>768</v>
      </c>
      <c r="C162" s="113"/>
      <c r="D162" s="113"/>
      <c r="E162" s="113"/>
      <c r="F162" s="92"/>
      <c r="G162" s="92">
        <f t="shared" si="16"/>
        <v>0</v>
      </c>
      <c r="H162" s="92">
        <f t="shared" si="17"/>
        <v>0</v>
      </c>
      <c r="I162" s="92" t="s">
        <v>903</v>
      </c>
      <c r="J162" s="118">
        <v>51</v>
      </c>
      <c r="K162" s="116">
        <v>5</v>
      </c>
      <c r="L162" s="116">
        <v>6</v>
      </c>
      <c r="M162" s="141" t="s">
        <v>769</v>
      </c>
      <c r="N162" s="92" t="str">
        <f t="shared" si="14"/>
        <v>虎</v>
      </c>
      <c r="O162" s="125" t="s">
        <v>770</v>
      </c>
      <c r="P162" s="117"/>
    </row>
    <row r="163" spans="1:16" ht="19.5" x14ac:dyDescent="0.25">
      <c r="A163" s="92">
        <f t="shared" si="15"/>
        <v>155</v>
      </c>
      <c r="B163" s="92" t="s">
        <v>771</v>
      </c>
      <c r="C163" s="113"/>
      <c r="D163" s="113"/>
      <c r="E163" s="113"/>
      <c r="F163" s="92"/>
      <c r="G163" s="92">
        <f t="shared" si="16"/>
        <v>0</v>
      </c>
      <c r="H163" s="92">
        <f t="shared" si="17"/>
        <v>0</v>
      </c>
      <c r="I163" s="92" t="s">
        <v>903</v>
      </c>
      <c r="J163" s="118">
        <v>44</v>
      </c>
      <c r="K163" s="116">
        <v>4</v>
      </c>
      <c r="L163" s="116">
        <v>25</v>
      </c>
      <c r="M163" s="141" t="s">
        <v>744</v>
      </c>
      <c r="N163" s="92" t="str">
        <f t="shared" si="14"/>
        <v>羊</v>
      </c>
      <c r="O163" s="125" t="s">
        <v>772</v>
      </c>
      <c r="P163" s="117"/>
    </row>
    <row r="164" spans="1:16" ht="19.5" x14ac:dyDescent="0.25">
      <c r="A164" s="92">
        <f t="shared" si="15"/>
        <v>156</v>
      </c>
      <c r="B164" s="92" t="s">
        <v>773</v>
      </c>
      <c r="C164" s="113"/>
      <c r="D164" s="113"/>
      <c r="E164" s="113"/>
      <c r="F164" s="92"/>
      <c r="G164" s="92">
        <f t="shared" si="16"/>
        <v>0</v>
      </c>
      <c r="H164" s="92">
        <f t="shared" si="17"/>
        <v>0</v>
      </c>
      <c r="I164" s="92" t="s">
        <v>903</v>
      </c>
      <c r="J164" s="118">
        <v>59</v>
      </c>
      <c r="K164" s="116">
        <v>1</v>
      </c>
      <c r="L164" s="116">
        <v>18</v>
      </c>
      <c r="M164" s="141" t="s">
        <v>761</v>
      </c>
      <c r="N164" s="92" t="str">
        <f t="shared" si="14"/>
        <v>狗</v>
      </c>
      <c r="O164" s="125" t="s">
        <v>774</v>
      </c>
      <c r="P164" s="117"/>
    </row>
    <row r="165" spans="1:16" ht="19.5" x14ac:dyDescent="0.25">
      <c r="A165" s="92">
        <f t="shared" si="15"/>
        <v>157</v>
      </c>
      <c r="B165" s="92" t="s">
        <v>775</v>
      </c>
      <c r="C165" s="113"/>
      <c r="D165" s="113"/>
      <c r="E165" s="113"/>
      <c r="F165" s="92"/>
      <c r="G165" s="92">
        <f t="shared" si="16"/>
        <v>0</v>
      </c>
      <c r="H165" s="92">
        <f t="shared" si="17"/>
        <v>0</v>
      </c>
      <c r="I165" s="92" t="s">
        <v>887</v>
      </c>
      <c r="J165" s="118">
        <v>49</v>
      </c>
      <c r="K165" s="116">
        <v>11</v>
      </c>
      <c r="L165" s="116">
        <v>6</v>
      </c>
      <c r="M165" s="141" t="s">
        <v>744</v>
      </c>
      <c r="N165" s="92" t="str">
        <f t="shared" ref="N165:N228" si="18">CHOOSE(IF(MOD(J165+1911,12)&lt;&gt;0,MOD(J165+1911,12),12),"雞","狗","豬","鼠","牛","虎","兔","龍","蛇","馬","羊","猴")</f>
        <v>鼠</v>
      </c>
      <c r="O165" s="125" t="s">
        <v>776</v>
      </c>
      <c r="P165" s="117"/>
    </row>
    <row r="166" spans="1:16" ht="19.5" x14ac:dyDescent="0.25">
      <c r="A166" s="92">
        <f t="shared" si="15"/>
        <v>158</v>
      </c>
      <c r="B166" s="92" t="s">
        <v>777</v>
      </c>
      <c r="C166" s="113"/>
      <c r="D166" s="113"/>
      <c r="E166" s="113"/>
      <c r="F166" s="92"/>
      <c r="G166" s="92">
        <f t="shared" si="16"/>
        <v>0</v>
      </c>
      <c r="H166" s="92">
        <f t="shared" si="17"/>
        <v>0</v>
      </c>
      <c r="I166" s="92" t="s">
        <v>904</v>
      </c>
      <c r="J166" s="118">
        <v>42</v>
      </c>
      <c r="K166" s="116">
        <v>9</v>
      </c>
      <c r="L166" s="116">
        <v>19</v>
      </c>
      <c r="M166" s="141" t="s">
        <v>750</v>
      </c>
      <c r="N166" s="92" t="str">
        <f t="shared" si="18"/>
        <v>蛇</v>
      </c>
      <c r="O166" s="125" t="s">
        <v>778</v>
      </c>
      <c r="P166" s="117"/>
    </row>
    <row r="167" spans="1:16" ht="19.5" x14ac:dyDescent="0.25">
      <c r="A167" s="92">
        <f t="shared" si="15"/>
        <v>159</v>
      </c>
      <c r="B167" s="92" t="s">
        <v>779</v>
      </c>
      <c r="C167" s="113"/>
      <c r="D167" s="113"/>
      <c r="E167" s="113"/>
      <c r="F167" s="92"/>
      <c r="G167" s="92">
        <f t="shared" si="16"/>
        <v>0</v>
      </c>
      <c r="H167" s="92">
        <f t="shared" si="17"/>
        <v>0</v>
      </c>
      <c r="I167" s="92" t="s">
        <v>903</v>
      </c>
      <c r="J167" s="118">
        <v>60</v>
      </c>
      <c r="K167" s="116">
        <v>11</v>
      </c>
      <c r="L167" s="116">
        <v>3</v>
      </c>
      <c r="M167" s="141" t="s">
        <v>744</v>
      </c>
      <c r="N167" s="92" t="str">
        <f t="shared" si="18"/>
        <v>豬</v>
      </c>
      <c r="O167" s="125" t="s">
        <v>780</v>
      </c>
      <c r="P167" s="117"/>
    </row>
    <row r="168" spans="1:16" ht="19.5" x14ac:dyDescent="0.25">
      <c r="A168" s="92">
        <f t="shared" si="15"/>
        <v>160</v>
      </c>
      <c r="B168" s="92" t="s">
        <v>782</v>
      </c>
      <c r="C168" s="113"/>
      <c r="D168" s="113"/>
      <c r="E168" s="113"/>
      <c r="F168" s="92"/>
      <c r="G168" s="92">
        <f t="shared" si="16"/>
        <v>0</v>
      </c>
      <c r="H168" s="92">
        <f t="shared" si="17"/>
        <v>0</v>
      </c>
      <c r="I168" s="92" t="s">
        <v>905</v>
      </c>
      <c r="J168" s="118">
        <v>22</v>
      </c>
      <c r="K168" s="116">
        <v>9</v>
      </c>
      <c r="L168" s="116">
        <v>6</v>
      </c>
      <c r="M168" s="141" t="s">
        <v>783</v>
      </c>
      <c r="N168" s="92" t="str">
        <f t="shared" si="18"/>
        <v>雞</v>
      </c>
      <c r="O168" s="125" t="s">
        <v>786</v>
      </c>
      <c r="P168" s="117"/>
    </row>
    <row r="169" spans="1:16" ht="19.5" x14ac:dyDescent="0.25">
      <c r="A169" s="92">
        <f t="shared" si="15"/>
        <v>161</v>
      </c>
      <c r="B169" s="92" t="s">
        <v>784</v>
      </c>
      <c r="C169" s="113"/>
      <c r="D169" s="113"/>
      <c r="E169" s="113"/>
      <c r="F169" s="92"/>
      <c r="G169" s="92">
        <f t="shared" si="16"/>
        <v>0</v>
      </c>
      <c r="H169" s="92">
        <f t="shared" si="17"/>
        <v>0</v>
      </c>
      <c r="I169" s="92" t="s">
        <v>903</v>
      </c>
      <c r="J169" s="118">
        <v>40</v>
      </c>
      <c r="K169" s="116">
        <v>8</v>
      </c>
      <c r="L169" s="116">
        <v>28</v>
      </c>
      <c r="M169" s="141" t="s">
        <v>785</v>
      </c>
      <c r="N169" s="92" t="str">
        <f t="shared" si="18"/>
        <v>兔</v>
      </c>
      <c r="O169" s="125" t="s">
        <v>786</v>
      </c>
      <c r="P169" s="117"/>
    </row>
    <row r="170" spans="1:16" ht="19.5" x14ac:dyDescent="0.25">
      <c r="A170" s="92">
        <f t="shared" si="15"/>
        <v>162</v>
      </c>
      <c r="B170" s="92" t="s">
        <v>788</v>
      </c>
      <c r="C170" s="113"/>
      <c r="D170" s="113"/>
      <c r="E170" s="113"/>
      <c r="F170" s="92"/>
      <c r="G170" s="92">
        <f t="shared" si="16"/>
        <v>0</v>
      </c>
      <c r="H170" s="92">
        <f t="shared" si="17"/>
        <v>0</v>
      </c>
      <c r="I170" s="92" t="s">
        <v>887</v>
      </c>
      <c r="J170" s="118">
        <v>51</v>
      </c>
      <c r="K170" s="116">
        <v>6</v>
      </c>
      <c r="L170" s="116">
        <v>16</v>
      </c>
      <c r="M170" s="141" t="s">
        <v>787</v>
      </c>
      <c r="N170" s="92" t="str">
        <f t="shared" si="18"/>
        <v>虎</v>
      </c>
      <c r="O170" s="125" t="s">
        <v>790</v>
      </c>
      <c r="P170" s="117"/>
    </row>
    <row r="171" spans="1:16" ht="19.5" x14ac:dyDescent="0.25">
      <c r="A171" s="92">
        <f t="shared" si="15"/>
        <v>163</v>
      </c>
      <c r="B171" s="92" t="s">
        <v>789</v>
      </c>
      <c r="C171" s="113"/>
      <c r="D171" s="113"/>
      <c r="E171" s="113"/>
      <c r="F171" s="92"/>
      <c r="G171" s="92">
        <f t="shared" si="16"/>
        <v>0</v>
      </c>
      <c r="H171" s="92">
        <f t="shared" si="17"/>
        <v>0</v>
      </c>
      <c r="I171" s="92" t="s">
        <v>904</v>
      </c>
      <c r="J171" s="118">
        <v>51</v>
      </c>
      <c r="K171" s="116">
        <v>4</v>
      </c>
      <c r="L171" s="116">
        <v>17</v>
      </c>
      <c r="M171" s="141" t="s">
        <v>744</v>
      </c>
      <c r="N171" s="92" t="str">
        <f t="shared" si="18"/>
        <v>虎</v>
      </c>
      <c r="O171" s="125" t="s">
        <v>820</v>
      </c>
      <c r="P171" s="117"/>
    </row>
    <row r="172" spans="1:16" ht="19.5" x14ac:dyDescent="0.25">
      <c r="A172" s="92">
        <f t="shared" si="15"/>
        <v>164</v>
      </c>
      <c r="B172" s="92" t="s">
        <v>791</v>
      </c>
      <c r="C172" s="113"/>
      <c r="D172" s="113"/>
      <c r="E172" s="113"/>
      <c r="F172" s="92"/>
      <c r="G172" s="92">
        <f t="shared" si="16"/>
        <v>0</v>
      </c>
      <c r="H172" s="92">
        <f t="shared" si="17"/>
        <v>0</v>
      </c>
      <c r="I172" s="92" t="s">
        <v>887</v>
      </c>
      <c r="J172" s="118">
        <v>41</v>
      </c>
      <c r="K172" s="116">
        <v>8</v>
      </c>
      <c r="L172" s="116">
        <v>14</v>
      </c>
      <c r="M172" s="141" t="s">
        <v>787</v>
      </c>
      <c r="N172" s="92" t="str">
        <f t="shared" si="18"/>
        <v>龍</v>
      </c>
      <c r="O172" s="125"/>
      <c r="P172" s="117"/>
    </row>
    <row r="173" spans="1:16" ht="19.5" x14ac:dyDescent="0.25">
      <c r="A173" s="92">
        <f t="shared" si="15"/>
        <v>165</v>
      </c>
      <c r="B173" s="92" t="s">
        <v>792</v>
      </c>
      <c r="C173" s="113"/>
      <c r="D173" s="113"/>
      <c r="E173" s="113"/>
      <c r="F173" s="92"/>
      <c r="G173" s="92">
        <f t="shared" si="16"/>
        <v>0</v>
      </c>
      <c r="H173" s="92">
        <f t="shared" si="17"/>
        <v>0</v>
      </c>
      <c r="I173" s="92" t="s">
        <v>903</v>
      </c>
      <c r="J173" s="118">
        <v>40</v>
      </c>
      <c r="K173" s="116">
        <v>9</v>
      </c>
      <c r="L173" s="116">
        <v>1</v>
      </c>
      <c r="M173" s="141" t="s">
        <v>793</v>
      </c>
      <c r="N173" s="92" t="str">
        <f t="shared" si="18"/>
        <v>兔</v>
      </c>
      <c r="O173" s="125" t="s">
        <v>794</v>
      </c>
      <c r="P173" s="117"/>
    </row>
    <row r="174" spans="1:16" ht="19.5" x14ac:dyDescent="0.25">
      <c r="A174" s="92">
        <f t="shared" si="15"/>
        <v>166</v>
      </c>
      <c r="B174" s="92" t="s">
        <v>795</v>
      </c>
      <c r="C174" s="113"/>
      <c r="D174" s="113"/>
      <c r="E174" s="113"/>
      <c r="F174" s="92"/>
      <c r="G174" s="92">
        <f t="shared" si="16"/>
        <v>0</v>
      </c>
      <c r="H174" s="92">
        <f t="shared" si="17"/>
        <v>0</v>
      </c>
      <c r="I174" s="92" t="s">
        <v>887</v>
      </c>
      <c r="J174" s="118">
        <v>51</v>
      </c>
      <c r="K174" s="116">
        <v>3</v>
      </c>
      <c r="L174" s="116">
        <v>27</v>
      </c>
      <c r="M174" s="141" t="s">
        <v>744</v>
      </c>
      <c r="N174" s="92" t="str">
        <f t="shared" si="18"/>
        <v>虎</v>
      </c>
      <c r="O174" s="125" t="s">
        <v>797</v>
      </c>
      <c r="P174" s="117"/>
    </row>
    <row r="175" spans="1:16" ht="19.5" x14ac:dyDescent="0.25">
      <c r="A175" s="92">
        <f t="shared" si="15"/>
        <v>167</v>
      </c>
      <c r="B175" s="92" t="s">
        <v>796</v>
      </c>
      <c r="C175" s="113"/>
      <c r="D175" s="113"/>
      <c r="E175" s="113"/>
      <c r="F175" s="92"/>
      <c r="G175" s="92">
        <f t="shared" si="16"/>
        <v>0</v>
      </c>
      <c r="H175" s="92">
        <f t="shared" si="17"/>
        <v>0</v>
      </c>
      <c r="I175" s="92" t="s">
        <v>903</v>
      </c>
      <c r="J175" s="118">
        <v>59</v>
      </c>
      <c r="K175" s="116">
        <v>5</v>
      </c>
      <c r="L175" s="116">
        <v>21</v>
      </c>
      <c r="M175" s="141" t="s">
        <v>744</v>
      </c>
      <c r="N175" s="92" t="str">
        <f t="shared" si="18"/>
        <v>狗</v>
      </c>
      <c r="O175" s="125" t="s">
        <v>798</v>
      </c>
      <c r="P175" s="117"/>
    </row>
    <row r="176" spans="1:16" ht="19.5" x14ac:dyDescent="0.25">
      <c r="A176" s="92">
        <f t="shared" si="15"/>
        <v>168</v>
      </c>
      <c r="B176" s="92" t="s">
        <v>799</v>
      </c>
      <c r="C176" s="113"/>
      <c r="D176" s="113"/>
      <c r="E176" s="113"/>
      <c r="F176" s="92"/>
      <c r="G176" s="92">
        <f t="shared" si="16"/>
        <v>0</v>
      </c>
      <c r="H176" s="92">
        <f t="shared" si="17"/>
        <v>0</v>
      </c>
      <c r="I176" s="92" t="s">
        <v>887</v>
      </c>
      <c r="J176" s="118">
        <v>44</v>
      </c>
      <c r="K176" s="116">
        <v>8</v>
      </c>
      <c r="L176" s="116">
        <v>22</v>
      </c>
      <c r="M176" s="141" t="s">
        <v>744</v>
      </c>
      <c r="N176" s="92" t="str">
        <f t="shared" si="18"/>
        <v>羊</v>
      </c>
      <c r="O176" s="125" t="s">
        <v>802</v>
      </c>
      <c r="P176" s="117"/>
    </row>
    <row r="177" spans="1:16" ht="19.5" x14ac:dyDescent="0.25">
      <c r="A177" s="92">
        <f t="shared" si="15"/>
        <v>169</v>
      </c>
      <c r="B177" s="92" t="s">
        <v>800</v>
      </c>
      <c r="C177" s="113"/>
      <c r="D177" s="113"/>
      <c r="E177" s="113"/>
      <c r="F177" s="92"/>
      <c r="G177" s="92">
        <f t="shared" si="16"/>
        <v>0</v>
      </c>
      <c r="H177" s="92">
        <f t="shared" si="17"/>
        <v>0</v>
      </c>
      <c r="I177" s="92" t="s">
        <v>887</v>
      </c>
      <c r="J177" s="118">
        <v>75</v>
      </c>
      <c r="K177" s="116">
        <v>9</v>
      </c>
      <c r="L177" s="116">
        <v>12</v>
      </c>
      <c r="M177" s="141" t="s">
        <v>801</v>
      </c>
      <c r="N177" s="92" t="str">
        <f t="shared" si="18"/>
        <v>虎</v>
      </c>
      <c r="O177" s="125" t="s">
        <v>803</v>
      </c>
      <c r="P177" s="117"/>
    </row>
    <row r="178" spans="1:16" ht="19.5" x14ac:dyDescent="0.25">
      <c r="A178" s="92">
        <f t="shared" si="15"/>
        <v>170</v>
      </c>
      <c r="B178" s="92" t="s">
        <v>804</v>
      </c>
      <c r="C178" s="113"/>
      <c r="D178" s="113"/>
      <c r="E178" s="113"/>
      <c r="F178" s="92"/>
      <c r="G178" s="92">
        <f t="shared" si="16"/>
        <v>0</v>
      </c>
      <c r="H178" s="92">
        <f t="shared" si="17"/>
        <v>0</v>
      </c>
      <c r="I178" s="92" t="s">
        <v>903</v>
      </c>
      <c r="J178" s="118">
        <v>48</v>
      </c>
      <c r="K178" s="116">
        <v>8</v>
      </c>
      <c r="L178" s="116">
        <v>23</v>
      </c>
      <c r="M178" s="141" t="s">
        <v>793</v>
      </c>
      <c r="N178" s="92" t="str">
        <f t="shared" si="18"/>
        <v>豬</v>
      </c>
      <c r="O178" s="125" t="s">
        <v>803</v>
      </c>
      <c r="P178" s="117"/>
    </row>
    <row r="179" spans="1:16" ht="19.5" x14ac:dyDescent="0.25">
      <c r="A179" s="92">
        <f t="shared" si="15"/>
        <v>171</v>
      </c>
      <c r="B179" s="92" t="s">
        <v>807</v>
      </c>
      <c r="C179" s="113"/>
      <c r="D179" s="113"/>
      <c r="E179" s="113"/>
      <c r="F179" s="92"/>
      <c r="G179" s="92">
        <f t="shared" si="16"/>
        <v>0</v>
      </c>
      <c r="H179" s="92">
        <f t="shared" si="17"/>
        <v>0</v>
      </c>
      <c r="I179" s="92" t="s">
        <v>887</v>
      </c>
      <c r="J179" s="118">
        <v>41</v>
      </c>
      <c r="K179" s="116">
        <v>5</v>
      </c>
      <c r="L179" s="116">
        <v>1</v>
      </c>
      <c r="M179" s="141" t="s">
        <v>750</v>
      </c>
      <c r="N179" s="92" t="str">
        <f t="shared" si="18"/>
        <v>龍</v>
      </c>
      <c r="O179" s="125" t="s">
        <v>808</v>
      </c>
      <c r="P179" s="117"/>
    </row>
    <row r="180" spans="1:16" ht="19.5" x14ac:dyDescent="0.25">
      <c r="A180" s="92">
        <f t="shared" si="15"/>
        <v>172</v>
      </c>
      <c r="B180" s="92" t="s">
        <v>809</v>
      </c>
      <c r="C180" s="113"/>
      <c r="D180" s="113"/>
      <c r="E180" s="113"/>
      <c r="F180" s="92"/>
      <c r="G180" s="92">
        <f t="shared" si="16"/>
        <v>0</v>
      </c>
      <c r="H180" s="92">
        <f t="shared" si="17"/>
        <v>0</v>
      </c>
      <c r="I180" s="92" t="s">
        <v>903</v>
      </c>
      <c r="J180" s="118">
        <v>40</v>
      </c>
      <c r="K180" s="116">
        <v>2</v>
      </c>
      <c r="L180" s="116">
        <v>18</v>
      </c>
      <c r="M180" s="141" t="s">
        <v>810</v>
      </c>
      <c r="N180" s="92" t="str">
        <f t="shared" si="18"/>
        <v>兔</v>
      </c>
      <c r="O180" s="125" t="s">
        <v>811</v>
      </c>
      <c r="P180" s="117"/>
    </row>
    <row r="181" spans="1:16" ht="19.5" x14ac:dyDescent="0.25">
      <c r="A181" s="92">
        <f t="shared" si="15"/>
        <v>173</v>
      </c>
      <c r="B181" s="92" t="s">
        <v>812</v>
      </c>
      <c r="C181" s="113"/>
      <c r="D181" s="113"/>
      <c r="E181" s="113"/>
      <c r="F181" s="92"/>
      <c r="G181" s="92">
        <f t="shared" si="16"/>
        <v>0</v>
      </c>
      <c r="H181" s="92">
        <f t="shared" si="17"/>
        <v>0</v>
      </c>
      <c r="I181" s="92" t="s">
        <v>903</v>
      </c>
      <c r="J181" s="118">
        <v>30</v>
      </c>
      <c r="K181" s="116">
        <v>7</v>
      </c>
      <c r="L181" s="116">
        <v>9</v>
      </c>
      <c r="M181" s="141" t="s">
        <v>813</v>
      </c>
      <c r="N181" s="92" t="str">
        <f t="shared" si="18"/>
        <v>蛇</v>
      </c>
      <c r="O181" s="125" t="s">
        <v>814</v>
      </c>
      <c r="P181" s="117"/>
    </row>
    <row r="182" spans="1:16" ht="19.5" x14ac:dyDescent="0.25">
      <c r="A182" s="92">
        <f t="shared" si="15"/>
        <v>174</v>
      </c>
      <c r="B182" s="92" t="s">
        <v>815</v>
      </c>
      <c r="C182" s="113"/>
      <c r="D182" s="113"/>
      <c r="E182" s="113"/>
      <c r="F182" s="92"/>
      <c r="G182" s="92">
        <f t="shared" si="16"/>
        <v>0</v>
      </c>
      <c r="H182" s="92">
        <f t="shared" si="17"/>
        <v>0</v>
      </c>
      <c r="I182" s="92" t="s">
        <v>903</v>
      </c>
      <c r="J182" s="118">
        <v>57</v>
      </c>
      <c r="K182" s="116">
        <v>5</v>
      </c>
      <c r="L182" s="116">
        <v>14</v>
      </c>
      <c r="M182" s="141" t="s">
        <v>813</v>
      </c>
      <c r="N182" s="92" t="str">
        <f t="shared" si="18"/>
        <v>猴</v>
      </c>
      <c r="O182" s="125" t="s">
        <v>816</v>
      </c>
      <c r="P182" s="117"/>
    </row>
    <row r="183" spans="1:16" ht="19.5" x14ac:dyDescent="0.25">
      <c r="A183" s="92">
        <f t="shared" si="15"/>
        <v>175</v>
      </c>
      <c r="B183" s="92" t="s">
        <v>817</v>
      </c>
      <c r="C183" s="113"/>
      <c r="D183" s="113"/>
      <c r="E183" s="113"/>
      <c r="F183" s="92"/>
      <c r="G183" s="92">
        <f t="shared" si="16"/>
        <v>0</v>
      </c>
      <c r="H183" s="92">
        <f t="shared" si="17"/>
        <v>0</v>
      </c>
      <c r="I183" s="92" t="s">
        <v>887</v>
      </c>
      <c r="J183" s="118">
        <v>38</v>
      </c>
      <c r="K183" s="116">
        <v>11</v>
      </c>
      <c r="L183" s="116">
        <v>18</v>
      </c>
      <c r="M183" s="141" t="s">
        <v>813</v>
      </c>
      <c r="N183" s="92" t="str">
        <f t="shared" si="18"/>
        <v>牛</v>
      </c>
      <c r="O183" s="125" t="s">
        <v>818</v>
      </c>
      <c r="P183" s="117"/>
    </row>
    <row r="184" spans="1:16" ht="19.5" x14ac:dyDescent="0.25">
      <c r="A184" s="92">
        <f t="shared" si="15"/>
        <v>176</v>
      </c>
      <c r="B184" s="92" t="s">
        <v>819</v>
      </c>
      <c r="C184" s="113"/>
      <c r="D184" s="113"/>
      <c r="E184" s="113"/>
      <c r="F184" s="92"/>
      <c r="G184" s="92">
        <f t="shared" si="16"/>
        <v>0</v>
      </c>
      <c r="H184" s="92">
        <f t="shared" si="17"/>
        <v>0</v>
      </c>
      <c r="I184" s="92" t="s">
        <v>903</v>
      </c>
      <c r="J184" s="118">
        <v>43</v>
      </c>
      <c r="K184" s="116">
        <v>6</v>
      </c>
      <c r="L184" s="116">
        <v>15</v>
      </c>
      <c r="M184" s="141" t="s">
        <v>813</v>
      </c>
      <c r="N184" s="92" t="str">
        <f t="shared" si="18"/>
        <v>馬</v>
      </c>
      <c r="O184" s="125" t="s">
        <v>821</v>
      </c>
      <c r="P184" s="117"/>
    </row>
    <row r="185" spans="1:16" ht="19.5" x14ac:dyDescent="0.25">
      <c r="A185" s="92">
        <f t="shared" si="15"/>
        <v>177</v>
      </c>
      <c r="B185" s="92" t="s">
        <v>822</v>
      </c>
      <c r="C185" s="113"/>
      <c r="D185" s="113"/>
      <c r="E185" s="113"/>
      <c r="F185" s="92"/>
      <c r="G185" s="92">
        <f t="shared" si="16"/>
        <v>0</v>
      </c>
      <c r="H185" s="92">
        <f t="shared" si="17"/>
        <v>0</v>
      </c>
      <c r="I185" s="92" t="s">
        <v>903</v>
      </c>
      <c r="J185" s="118">
        <v>33</v>
      </c>
      <c r="K185" s="116">
        <v>4</v>
      </c>
      <c r="L185" s="116">
        <v>8</v>
      </c>
      <c r="M185" s="141" t="s">
        <v>813</v>
      </c>
      <c r="N185" s="92" t="str">
        <f t="shared" si="18"/>
        <v>猴</v>
      </c>
      <c r="O185" s="125" t="s">
        <v>825</v>
      </c>
      <c r="P185" s="117"/>
    </row>
    <row r="186" spans="1:16" ht="19.5" x14ac:dyDescent="0.25">
      <c r="A186" s="92">
        <f t="shared" si="15"/>
        <v>178</v>
      </c>
      <c r="B186" s="92" t="s">
        <v>824</v>
      </c>
      <c r="C186" s="113"/>
      <c r="D186" s="113"/>
      <c r="E186" s="113"/>
      <c r="F186" s="92"/>
      <c r="G186" s="92">
        <f t="shared" si="16"/>
        <v>0</v>
      </c>
      <c r="H186" s="92">
        <f t="shared" si="17"/>
        <v>0</v>
      </c>
      <c r="I186" s="92" t="s">
        <v>943</v>
      </c>
      <c r="J186" s="118">
        <v>31</v>
      </c>
      <c r="K186" s="116">
        <v>7</v>
      </c>
      <c r="L186" s="116">
        <v>9</v>
      </c>
      <c r="M186" s="141" t="s">
        <v>813</v>
      </c>
      <c r="N186" s="92" t="str">
        <f t="shared" si="18"/>
        <v>馬</v>
      </c>
      <c r="O186" s="125" t="s">
        <v>823</v>
      </c>
      <c r="P186" s="117"/>
    </row>
    <row r="187" spans="1:16" ht="19.5" x14ac:dyDescent="0.25">
      <c r="A187" s="92">
        <f t="shared" si="15"/>
        <v>179</v>
      </c>
      <c r="B187" s="92" t="s">
        <v>936</v>
      </c>
      <c r="C187" s="113"/>
      <c r="D187" s="113"/>
      <c r="E187" s="113"/>
      <c r="F187" s="92"/>
      <c r="G187" s="92">
        <f t="shared" si="16"/>
        <v>0</v>
      </c>
      <c r="H187" s="92">
        <f t="shared" si="17"/>
        <v>0</v>
      </c>
      <c r="I187" s="92" t="s">
        <v>938</v>
      </c>
      <c r="J187" s="118">
        <v>64</v>
      </c>
      <c r="K187" s="116">
        <v>5</v>
      </c>
      <c r="L187" s="116">
        <v>23</v>
      </c>
      <c r="M187" s="141" t="s">
        <v>937</v>
      </c>
      <c r="N187" s="92" t="str">
        <f t="shared" si="18"/>
        <v>兔</v>
      </c>
      <c r="O187" s="125"/>
      <c r="P187" s="117"/>
    </row>
    <row r="188" spans="1:16" ht="19.5" x14ac:dyDescent="0.25">
      <c r="A188" s="92">
        <f t="shared" si="15"/>
        <v>180</v>
      </c>
      <c r="B188" s="92" t="s">
        <v>939</v>
      </c>
      <c r="C188" s="113"/>
      <c r="D188" s="113"/>
      <c r="E188" s="113"/>
      <c r="F188" s="92"/>
      <c r="G188" s="92">
        <f t="shared" si="16"/>
        <v>0</v>
      </c>
      <c r="H188" s="92">
        <f t="shared" si="17"/>
        <v>0</v>
      </c>
      <c r="I188" s="92" t="s">
        <v>944</v>
      </c>
      <c r="J188" s="118">
        <v>40</v>
      </c>
      <c r="K188" s="116">
        <v>10</v>
      </c>
      <c r="L188" s="116">
        <v>15</v>
      </c>
      <c r="M188" s="141" t="s">
        <v>940</v>
      </c>
      <c r="N188" s="92" t="str">
        <f t="shared" si="18"/>
        <v>兔</v>
      </c>
      <c r="O188" s="125"/>
      <c r="P188" s="117"/>
    </row>
    <row r="189" spans="1:16" ht="19.5" x14ac:dyDescent="0.25">
      <c r="A189" s="92">
        <f t="shared" si="15"/>
        <v>181</v>
      </c>
      <c r="B189" s="92" t="s">
        <v>941</v>
      </c>
      <c r="C189" s="113"/>
      <c r="D189" s="113"/>
      <c r="E189" s="113"/>
      <c r="F189" s="92"/>
      <c r="G189" s="92">
        <f t="shared" si="16"/>
        <v>0</v>
      </c>
      <c r="H189" s="92">
        <f t="shared" si="17"/>
        <v>0</v>
      </c>
      <c r="I189" s="92" t="s">
        <v>944</v>
      </c>
      <c r="J189" s="118">
        <v>43</v>
      </c>
      <c r="K189" s="116">
        <v>10</v>
      </c>
      <c r="L189" s="116">
        <v>3</v>
      </c>
      <c r="M189" s="141" t="s">
        <v>942</v>
      </c>
      <c r="N189" s="92" t="str">
        <f t="shared" si="18"/>
        <v>馬</v>
      </c>
      <c r="O189" s="125" t="s">
        <v>960</v>
      </c>
      <c r="P189" s="117" t="s">
        <v>959</v>
      </c>
    </row>
    <row r="190" spans="1:16" ht="19.5" x14ac:dyDescent="0.25">
      <c r="A190" s="92">
        <f t="shared" si="15"/>
        <v>182</v>
      </c>
      <c r="B190" s="92" t="s">
        <v>1027</v>
      </c>
      <c r="C190" s="113"/>
      <c r="D190" s="113"/>
      <c r="E190" s="113"/>
      <c r="F190" s="92"/>
      <c r="G190" s="92">
        <f t="shared" si="16"/>
        <v>0</v>
      </c>
      <c r="H190" s="92">
        <f t="shared" si="17"/>
        <v>0</v>
      </c>
      <c r="I190" s="92" t="s">
        <v>1028</v>
      </c>
      <c r="J190" s="118">
        <v>50</v>
      </c>
      <c r="K190" s="116"/>
      <c r="L190" s="116"/>
      <c r="M190" s="141"/>
      <c r="N190" s="92" t="str">
        <f t="shared" si="18"/>
        <v>牛</v>
      </c>
      <c r="O190" s="125"/>
      <c r="P190" s="117"/>
    </row>
    <row r="191" spans="1:16" ht="19.5" x14ac:dyDescent="0.25">
      <c r="A191" s="92">
        <f t="shared" si="15"/>
        <v>183</v>
      </c>
      <c r="B191" s="92" t="s">
        <v>1029</v>
      </c>
      <c r="C191" s="113"/>
      <c r="D191" s="113"/>
      <c r="E191" s="113"/>
      <c r="F191" s="92"/>
      <c r="G191" s="92">
        <f t="shared" si="16"/>
        <v>0</v>
      </c>
      <c r="H191" s="92">
        <f t="shared" si="17"/>
        <v>0</v>
      </c>
      <c r="I191" s="92" t="s">
        <v>1259</v>
      </c>
      <c r="J191" s="118">
        <v>54</v>
      </c>
      <c r="K191" s="116"/>
      <c r="L191" s="116"/>
      <c r="M191" s="141"/>
      <c r="N191" s="92" t="str">
        <f t="shared" si="18"/>
        <v>蛇</v>
      </c>
      <c r="O191" s="125"/>
      <c r="P191" s="117"/>
    </row>
    <row r="192" spans="1:16" ht="19.5" x14ac:dyDescent="0.25">
      <c r="A192" s="92">
        <f t="shared" si="15"/>
        <v>184</v>
      </c>
      <c r="B192" s="92" t="s">
        <v>1031</v>
      </c>
      <c r="C192" s="113"/>
      <c r="D192" s="113"/>
      <c r="E192" s="113"/>
      <c r="F192" s="92"/>
      <c r="G192" s="92">
        <f t="shared" si="16"/>
        <v>0</v>
      </c>
      <c r="H192" s="92">
        <f t="shared" si="17"/>
        <v>0</v>
      </c>
      <c r="I192" s="92" t="s">
        <v>1030</v>
      </c>
      <c r="J192" s="118">
        <v>77</v>
      </c>
      <c r="K192" s="116"/>
      <c r="L192" s="116"/>
      <c r="M192" s="141"/>
      <c r="N192" s="92" t="str">
        <f t="shared" si="18"/>
        <v>龍</v>
      </c>
      <c r="O192" s="125"/>
      <c r="P192" s="117"/>
    </row>
    <row r="193" spans="1:16" ht="19.5" x14ac:dyDescent="0.25">
      <c r="A193" s="92">
        <f t="shared" si="15"/>
        <v>185</v>
      </c>
      <c r="B193" s="92" t="s">
        <v>1032</v>
      </c>
      <c r="C193" s="113"/>
      <c r="D193" s="113"/>
      <c r="E193" s="113"/>
      <c r="F193" s="92"/>
      <c r="G193" s="92">
        <f t="shared" si="16"/>
        <v>0</v>
      </c>
      <c r="H193" s="92">
        <f t="shared" si="17"/>
        <v>0</v>
      </c>
      <c r="I193" s="92" t="s">
        <v>905</v>
      </c>
      <c r="J193" s="118">
        <v>81</v>
      </c>
      <c r="K193" s="116"/>
      <c r="L193" s="116"/>
      <c r="M193" s="141"/>
      <c r="N193" s="92" t="str">
        <f t="shared" si="18"/>
        <v>猴</v>
      </c>
      <c r="O193" s="125"/>
      <c r="P193" s="117"/>
    </row>
    <row r="194" spans="1:16" ht="19.5" x14ac:dyDescent="0.25">
      <c r="A194" s="92">
        <f t="shared" si="15"/>
        <v>186</v>
      </c>
      <c r="B194" s="92" t="s">
        <v>1033</v>
      </c>
      <c r="C194" s="113"/>
      <c r="D194" s="113"/>
      <c r="E194" s="113"/>
      <c r="F194" s="92"/>
      <c r="G194" s="92">
        <f t="shared" si="16"/>
        <v>0</v>
      </c>
      <c r="H194" s="92">
        <f t="shared" si="17"/>
        <v>0</v>
      </c>
      <c r="I194" s="92" t="s">
        <v>1030</v>
      </c>
      <c r="J194" s="118">
        <v>76</v>
      </c>
      <c r="K194" s="116"/>
      <c r="L194" s="116"/>
      <c r="M194" s="141"/>
      <c r="N194" s="92" t="str">
        <f t="shared" si="18"/>
        <v>兔</v>
      </c>
      <c r="O194" s="125"/>
      <c r="P194" s="117"/>
    </row>
    <row r="195" spans="1:16" ht="19.5" x14ac:dyDescent="0.25">
      <c r="A195" s="92">
        <f t="shared" si="15"/>
        <v>187</v>
      </c>
      <c r="B195" s="92" t="s">
        <v>1034</v>
      </c>
      <c r="C195" s="113"/>
      <c r="D195" s="113"/>
      <c r="E195" s="113"/>
      <c r="F195" s="92"/>
      <c r="G195" s="92">
        <f t="shared" si="16"/>
        <v>0</v>
      </c>
      <c r="H195" s="92">
        <f t="shared" si="17"/>
        <v>0</v>
      </c>
      <c r="I195" s="92" t="s">
        <v>1030</v>
      </c>
      <c r="J195" s="118">
        <v>110</v>
      </c>
      <c r="K195" s="116"/>
      <c r="L195" s="116"/>
      <c r="M195" s="141"/>
      <c r="N195" s="92" t="str">
        <f t="shared" si="18"/>
        <v>牛</v>
      </c>
      <c r="O195" s="125"/>
      <c r="P195" s="117"/>
    </row>
    <row r="196" spans="1:16" ht="19.5" x14ac:dyDescent="0.25">
      <c r="A196" s="92">
        <f t="shared" si="15"/>
        <v>188</v>
      </c>
      <c r="B196" s="92" t="s">
        <v>1035</v>
      </c>
      <c r="C196" s="113"/>
      <c r="D196" s="113"/>
      <c r="E196" s="113"/>
      <c r="F196" s="92"/>
      <c r="G196" s="92">
        <f t="shared" si="16"/>
        <v>0</v>
      </c>
      <c r="H196" s="92">
        <f t="shared" si="17"/>
        <v>0</v>
      </c>
      <c r="I196" s="92" t="s">
        <v>1096</v>
      </c>
      <c r="J196" s="118">
        <v>112</v>
      </c>
      <c r="K196" s="116"/>
      <c r="L196" s="116"/>
      <c r="M196" s="141"/>
      <c r="N196" s="92" t="str">
        <f t="shared" si="18"/>
        <v>兔</v>
      </c>
      <c r="O196" s="125"/>
      <c r="P196" s="117"/>
    </row>
    <row r="197" spans="1:16" ht="19.5" x14ac:dyDescent="0.25">
      <c r="A197" s="92">
        <f t="shared" si="15"/>
        <v>189</v>
      </c>
      <c r="B197" s="92" t="s">
        <v>1037</v>
      </c>
      <c r="C197" s="113"/>
      <c r="D197" s="113"/>
      <c r="E197" s="113"/>
      <c r="F197" s="92"/>
      <c r="G197" s="92">
        <f t="shared" si="16"/>
        <v>0</v>
      </c>
      <c r="H197" s="92">
        <f t="shared" si="17"/>
        <v>0</v>
      </c>
      <c r="I197" s="92" t="s">
        <v>1102</v>
      </c>
      <c r="J197" s="118">
        <v>70</v>
      </c>
      <c r="K197" s="116">
        <v>11</v>
      </c>
      <c r="L197" s="116">
        <v>7</v>
      </c>
      <c r="M197" s="141" t="s">
        <v>1038</v>
      </c>
      <c r="N197" s="92" t="str">
        <f t="shared" si="18"/>
        <v>雞</v>
      </c>
      <c r="O197" s="125" t="s">
        <v>1039</v>
      </c>
      <c r="P197" s="117"/>
    </row>
    <row r="198" spans="1:16" ht="19.5" x14ac:dyDescent="0.25">
      <c r="A198" s="92">
        <f t="shared" si="15"/>
        <v>190</v>
      </c>
      <c r="B198" s="92" t="s">
        <v>1043</v>
      </c>
      <c r="C198" s="113"/>
      <c r="D198" s="113"/>
      <c r="E198" s="113"/>
      <c r="F198" s="92"/>
      <c r="G198" s="92">
        <f t="shared" si="16"/>
        <v>0</v>
      </c>
      <c r="H198" s="92">
        <f t="shared" si="17"/>
        <v>0</v>
      </c>
      <c r="I198" s="92" t="s">
        <v>1044</v>
      </c>
      <c r="J198" s="118">
        <v>59</v>
      </c>
      <c r="K198" s="116">
        <v>4</v>
      </c>
      <c r="L198" s="116">
        <v>4</v>
      </c>
      <c r="M198" s="141" t="s">
        <v>1045</v>
      </c>
      <c r="N198" s="92" t="str">
        <f t="shared" si="18"/>
        <v>狗</v>
      </c>
      <c r="O198" s="125" t="s">
        <v>1048</v>
      </c>
      <c r="P198" s="117"/>
    </row>
    <row r="199" spans="1:16" ht="19.5" x14ac:dyDescent="0.25">
      <c r="A199" s="92">
        <f t="shared" si="15"/>
        <v>191</v>
      </c>
      <c r="B199" s="92" t="s">
        <v>1046</v>
      </c>
      <c r="C199" s="113"/>
      <c r="D199" s="113"/>
      <c r="E199" s="113"/>
      <c r="F199" s="92"/>
      <c r="G199" s="92">
        <f t="shared" si="16"/>
        <v>0</v>
      </c>
      <c r="H199" s="92">
        <f t="shared" si="17"/>
        <v>0</v>
      </c>
      <c r="I199" s="92" t="s">
        <v>887</v>
      </c>
      <c r="J199" s="118">
        <v>85</v>
      </c>
      <c r="K199" s="116">
        <v>1</v>
      </c>
      <c r="L199" s="116">
        <v>15</v>
      </c>
      <c r="M199" s="141" t="s">
        <v>1047</v>
      </c>
      <c r="N199" s="92" t="str">
        <f t="shared" si="18"/>
        <v>鼠</v>
      </c>
      <c r="O199" s="125" t="s">
        <v>1048</v>
      </c>
      <c r="P199" s="117"/>
    </row>
    <row r="200" spans="1:16" ht="19.5" x14ac:dyDescent="0.25">
      <c r="A200" s="92">
        <f t="shared" si="15"/>
        <v>192</v>
      </c>
      <c r="B200" s="92" t="s">
        <v>1095</v>
      </c>
      <c r="C200" s="113"/>
      <c r="D200" s="113"/>
      <c r="E200" s="113"/>
      <c r="F200" s="92"/>
      <c r="G200" s="92">
        <f t="shared" si="16"/>
        <v>0</v>
      </c>
      <c r="H200" s="92">
        <f t="shared" si="17"/>
        <v>0</v>
      </c>
      <c r="I200" s="92" t="s">
        <v>904</v>
      </c>
      <c r="J200" s="118">
        <v>49</v>
      </c>
      <c r="K200" s="116">
        <v>4</v>
      </c>
      <c r="L200" s="116">
        <v>18</v>
      </c>
      <c r="M200" s="141" t="s">
        <v>1097</v>
      </c>
      <c r="N200" s="92" t="str">
        <f t="shared" si="18"/>
        <v>鼠</v>
      </c>
      <c r="O200" s="125" t="s">
        <v>1098</v>
      </c>
      <c r="P200" s="117"/>
    </row>
    <row r="201" spans="1:16" ht="19.5" x14ac:dyDescent="0.25">
      <c r="A201" s="92">
        <f t="shared" ref="A201:A202" si="19">A200+1</f>
        <v>193</v>
      </c>
      <c r="B201" s="92" t="s">
        <v>1101</v>
      </c>
      <c r="C201" s="113"/>
      <c r="D201" s="113"/>
      <c r="E201" s="113"/>
      <c r="F201" s="92"/>
      <c r="G201" s="92">
        <f t="shared" si="16"/>
        <v>0</v>
      </c>
      <c r="H201" s="92">
        <f t="shared" si="17"/>
        <v>0</v>
      </c>
      <c r="I201" s="92" t="s">
        <v>1119</v>
      </c>
      <c r="J201" s="118">
        <v>38</v>
      </c>
      <c r="K201" s="116">
        <v>10</v>
      </c>
      <c r="L201" s="116">
        <v>2</v>
      </c>
      <c r="M201" s="141" t="s">
        <v>1105</v>
      </c>
      <c r="N201" s="92" t="str">
        <f t="shared" si="18"/>
        <v>牛</v>
      </c>
      <c r="O201" s="125"/>
      <c r="P201" s="117"/>
    </row>
    <row r="202" spans="1:16" ht="19.5" x14ac:dyDescent="0.25">
      <c r="A202" s="92">
        <f t="shared" si="19"/>
        <v>194</v>
      </c>
      <c r="B202" s="92" t="s">
        <v>1106</v>
      </c>
      <c r="C202" s="113"/>
      <c r="D202" s="113"/>
      <c r="E202" s="113"/>
      <c r="F202" s="92"/>
      <c r="G202" s="92">
        <f t="shared" si="16"/>
        <v>0</v>
      </c>
      <c r="H202" s="92">
        <f t="shared" si="17"/>
        <v>0</v>
      </c>
      <c r="I202" s="92" t="s">
        <v>905</v>
      </c>
      <c r="J202" s="118">
        <v>52</v>
      </c>
      <c r="K202" s="116">
        <v>5</v>
      </c>
      <c r="L202" s="116">
        <v>10</v>
      </c>
      <c r="M202" s="141" t="s">
        <v>1114</v>
      </c>
      <c r="N202" s="92" t="str">
        <f t="shared" si="18"/>
        <v>兔</v>
      </c>
      <c r="O202" s="125" t="s">
        <v>1107</v>
      </c>
      <c r="P202" s="117"/>
    </row>
    <row r="203" spans="1:16" ht="19.5" x14ac:dyDescent="0.25">
      <c r="A203" s="92">
        <f t="shared" ref="A203:A266" si="20">A202+1</f>
        <v>195</v>
      </c>
      <c r="B203" s="92" t="s">
        <v>1115</v>
      </c>
      <c r="C203" s="113"/>
      <c r="D203" s="113"/>
      <c r="E203" s="113"/>
      <c r="F203" s="92"/>
      <c r="G203" s="92">
        <f t="shared" si="16"/>
        <v>0</v>
      </c>
      <c r="H203" s="92">
        <f t="shared" si="17"/>
        <v>0</v>
      </c>
      <c r="I203" s="92" t="s">
        <v>1127</v>
      </c>
      <c r="J203" s="118">
        <v>47</v>
      </c>
      <c r="K203" s="116">
        <v>1</v>
      </c>
      <c r="L203" s="116">
        <v>4</v>
      </c>
      <c r="M203" s="141" t="s">
        <v>1116</v>
      </c>
      <c r="N203" s="92" t="str">
        <f t="shared" si="18"/>
        <v>狗</v>
      </c>
      <c r="O203" s="125" t="s">
        <v>1117</v>
      </c>
      <c r="P203" s="117"/>
    </row>
    <row r="204" spans="1:16" ht="19.5" x14ac:dyDescent="0.25">
      <c r="A204" s="92">
        <f t="shared" si="20"/>
        <v>196</v>
      </c>
      <c r="B204" s="92" t="s">
        <v>1123</v>
      </c>
      <c r="C204" s="113"/>
      <c r="D204" s="113"/>
      <c r="E204" s="113"/>
      <c r="F204" s="92"/>
      <c r="G204" s="92">
        <f t="shared" si="16"/>
        <v>0</v>
      </c>
      <c r="H204" s="92">
        <f t="shared" si="17"/>
        <v>0</v>
      </c>
      <c r="I204" s="92" t="s">
        <v>1120</v>
      </c>
      <c r="J204" s="118">
        <v>44</v>
      </c>
      <c r="K204" s="116">
        <v>2</v>
      </c>
      <c r="L204" s="116">
        <v>13</v>
      </c>
      <c r="M204" s="141" t="s">
        <v>1121</v>
      </c>
      <c r="N204" s="92" t="str">
        <f t="shared" si="18"/>
        <v>羊</v>
      </c>
      <c r="O204" s="125" t="s">
        <v>1122</v>
      </c>
      <c r="P204" s="117"/>
    </row>
    <row r="205" spans="1:16" ht="19.5" x14ac:dyDescent="0.25">
      <c r="A205" s="92">
        <f t="shared" si="20"/>
        <v>197</v>
      </c>
      <c r="B205" s="92" t="s">
        <v>1133</v>
      </c>
      <c r="C205" s="113"/>
      <c r="D205" s="113"/>
      <c r="E205" s="113"/>
      <c r="F205" s="92"/>
      <c r="G205" s="92">
        <f t="shared" si="16"/>
        <v>0</v>
      </c>
      <c r="H205" s="92">
        <f t="shared" si="17"/>
        <v>0</v>
      </c>
      <c r="I205" s="92" t="s">
        <v>1146</v>
      </c>
      <c r="J205" s="118">
        <v>42</v>
      </c>
      <c r="K205" s="116">
        <v>11</v>
      </c>
      <c r="L205" s="116">
        <v>15</v>
      </c>
      <c r="M205" s="141" t="s">
        <v>1128</v>
      </c>
      <c r="N205" s="92" t="str">
        <f t="shared" si="18"/>
        <v>蛇</v>
      </c>
      <c r="O205" s="125" t="s">
        <v>1129</v>
      </c>
      <c r="P205" s="117"/>
    </row>
    <row r="206" spans="1:16" ht="19.5" x14ac:dyDescent="0.25">
      <c r="A206" s="92">
        <f t="shared" si="20"/>
        <v>198</v>
      </c>
      <c r="B206" s="92" t="s">
        <v>1137</v>
      </c>
      <c r="C206" s="113"/>
      <c r="D206" s="113"/>
      <c r="E206" s="113"/>
      <c r="F206" s="92"/>
      <c r="G206" s="92">
        <f t="shared" si="16"/>
        <v>0</v>
      </c>
      <c r="H206" s="92">
        <f t="shared" si="17"/>
        <v>0</v>
      </c>
      <c r="I206" s="92" t="s">
        <v>1130</v>
      </c>
      <c r="J206" s="118">
        <v>50</v>
      </c>
      <c r="K206" s="116">
        <v>1</v>
      </c>
      <c r="L206" s="116">
        <v>22</v>
      </c>
      <c r="M206" s="141" t="s">
        <v>1131</v>
      </c>
      <c r="N206" s="92" t="str">
        <f t="shared" si="18"/>
        <v>牛</v>
      </c>
      <c r="O206" s="125" t="s">
        <v>1132</v>
      </c>
      <c r="P206" s="117"/>
    </row>
    <row r="207" spans="1:16" ht="19.5" x14ac:dyDescent="0.25">
      <c r="A207" s="92">
        <f t="shared" si="20"/>
        <v>199</v>
      </c>
      <c r="B207" s="92" t="s">
        <v>1142</v>
      </c>
      <c r="C207" s="113"/>
      <c r="D207" s="113"/>
      <c r="E207" s="113"/>
      <c r="F207" s="92"/>
      <c r="G207" s="92">
        <f t="shared" si="16"/>
        <v>0</v>
      </c>
      <c r="H207" s="92">
        <f t="shared" si="17"/>
        <v>0</v>
      </c>
      <c r="I207" s="92" t="s">
        <v>905</v>
      </c>
      <c r="J207" s="118">
        <v>75</v>
      </c>
      <c r="K207" s="116">
        <v>10</v>
      </c>
      <c r="L207" s="116">
        <v>14</v>
      </c>
      <c r="M207" s="141" t="s">
        <v>1144</v>
      </c>
      <c r="N207" s="92" t="str">
        <f t="shared" si="18"/>
        <v>虎</v>
      </c>
      <c r="O207" s="125" t="s">
        <v>1148</v>
      </c>
      <c r="P207" s="117"/>
    </row>
    <row r="208" spans="1:16" ht="19.5" x14ac:dyDescent="0.25">
      <c r="A208" s="92">
        <f t="shared" si="20"/>
        <v>200</v>
      </c>
      <c r="B208" s="92" t="s">
        <v>1145</v>
      </c>
      <c r="C208" s="113"/>
      <c r="D208" s="113"/>
      <c r="E208" s="113"/>
      <c r="F208" s="92"/>
      <c r="G208" s="92">
        <f t="shared" si="16"/>
        <v>0</v>
      </c>
      <c r="H208" s="92">
        <f t="shared" si="17"/>
        <v>0</v>
      </c>
      <c r="I208" s="92" t="s">
        <v>1155</v>
      </c>
      <c r="J208" s="118">
        <v>78</v>
      </c>
      <c r="K208" s="116">
        <v>4</v>
      </c>
      <c r="L208" s="116">
        <v>28</v>
      </c>
      <c r="M208" s="141" t="s">
        <v>1144</v>
      </c>
      <c r="N208" s="92" t="str">
        <f t="shared" si="18"/>
        <v>蛇</v>
      </c>
      <c r="O208" s="125" t="s">
        <v>1148</v>
      </c>
      <c r="P208" s="117"/>
    </row>
    <row r="209" spans="1:16" ht="19.5" x14ac:dyDescent="0.25">
      <c r="A209" s="92">
        <f t="shared" si="20"/>
        <v>201</v>
      </c>
      <c r="B209" s="92" t="s">
        <v>1151</v>
      </c>
      <c r="C209" s="113"/>
      <c r="D209" s="113"/>
      <c r="E209" s="113"/>
      <c r="F209" s="92"/>
      <c r="G209" s="92">
        <f t="shared" si="16"/>
        <v>0</v>
      </c>
      <c r="H209" s="92">
        <f t="shared" si="17"/>
        <v>0</v>
      </c>
      <c r="I209" s="92" t="s">
        <v>1152</v>
      </c>
      <c r="J209" s="118">
        <v>59</v>
      </c>
      <c r="K209" s="116">
        <v>2</v>
      </c>
      <c r="L209" s="116">
        <v>10</v>
      </c>
      <c r="M209" s="141" t="s">
        <v>378</v>
      </c>
      <c r="N209" s="92" t="str">
        <f t="shared" si="18"/>
        <v>狗</v>
      </c>
      <c r="O209" s="125" t="s">
        <v>1153</v>
      </c>
      <c r="P209" s="117"/>
    </row>
    <row r="210" spans="1:16" ht="19.5" x14ac:dyDescent="0.25">
      <c r="A210" s="92">
        <f t="shared" si="20"/>
        <v>202</v>
      </c>
      <c r="B210" s="92" t="s">
        <v>1154</v>
      </c>
      <c r="C210" s="113"/>
      <c r="D210" s="113"/>
      <c r="E210" s="113"/>
      <c r="F210" s="92"/>
      <c r="G210" s="92">
        <f t="shared" si="16"/>
        <v>0</v>
      </c>
      <c r="H210" s="92">
        <f t="shared" si="17"/>
        <v>0</v>
      </c>
      <c r="I210" s="92" t="s">
        <v>1156</v>
      </c>
      <c r="J210" s="118">
        <v>82</v>
      </c>
      <c r="K210" s="116">
        <v>4</v>
      </c>
      <c r="L210" s="116">
        <v>3</v>
      </c>
      <c r="M210" s="141" t="s">
        <v>1157</v>
      </c>
      <c r="N210" s="92" t="str">
        <f t="shared" si="18"/>
        <v>雞</v>
      </c>
      <c r="O210" s="125" t="s">
        <v>1158</v>
      </c>
      <c r="P210" s="117"/>
    </row>
    <row r="211" spans="1:16" ht="19.5" x14ac:dyDescent="0.25">
      <c r="A211" s="92">
        <f t="shared" si="20"/>
        <v>203</v>
      </c>
      <c r="B211" s="92" t="s">
        <v>1163</v>
      </c>
      <c r="C211" s="113"/>
      <c r="D211" s="113"/>
      <c r="E211" s="113"/>
      <c r="F211" s="92"/>
      <c r="G211" s="92">
        <f t="shared" si="16"/>
        <v>0</v>
      </c>
      <c r="H211" s="92">
        <f t="shared" si="17"/>
        <v>0</v>
      </c>
      <c r="I211" s="92" t="s">
        <v>905</v>
      </c>
      <c r="J211" s="118">
        <v>47</v>
      </c>
      <c r="K211" s="116">
        <v>2</v>
      </c>
      <c r="L211" s="116">
        <v>21</v>
      </c>
      <c r="M211" s="141" t="s">
        <v>1165</v>
      </c>
      <c r="N211" s="92" t="str">
        <f t="shared" si="18"/>
        <v>狗</v>
      </c>
      <c r="O211" s="125" t="s">
        <v>1166</v>
      </c>
      <c r="P211" s="117"/>
    </row>
    <row r="212" spans="1:16" ht="19.5" x14ac:dyDescent="0.25">
      <c r="A212" s="92">
        <f t="shared" si="20"/>
        <v>204</v>
      </c>
      <c r="B212" s="92" t="s">
        <v>1171</v>
      </c>
      <c r="C212" s="113"/>
      <c r="D212" s="113"/>
      <c r="E212" s="113"/>
      <c r="F212" s="92"/>
      <c r="G212" s="92">
        <f t="shared" si="16"/>
        <v>0</v>
      </c>
      <c r="H212" s="92">
        <f t="shared" si="17"/>
        <v>0</v>
      </c>
      <c r="I212" s="92" t="s">
        <v>1164</v>
      </c>
      <c r="J212" s="118">
        <v>107</v>
      </c>
      <c r="K212" s="116">
        <v>5</v>
      </c>
      <c r="L212" s="116">
        <v>21</v>
      </c>
      <c r="M212" s="141" t="s">
        <v>1173</v>
      </c>
      <c r="N212" s="92" t="str">
        <f t="shared" si="18"/>
        <v>狗</v>
      </c>
      <c r="O212" s="125"/>
      <c r="P212" s="117"/>
    </row>
    <row r="213" spans="1:16" ht="19.5" x14ac:dyDescent="0.25">
      <c r="A213" s="92">
        <f t="shared" si="20"/>
        <v>205</v>
      </c>
      <c r="B213" s="92" t="s">
        <v>1172</v>
      </c>
      <c r="C213" s="113"/>
      <c r="D213" s="113"/>
      <c r="E213" s="113"/>
      <c r="F213" s="92"/>
      <c r="G213" s="92">
        <f t="shared" si="16"/>
        <v>0</v>
      </c>
      <c r="H213" s="92">
        <f t="shared" si="17"/>
        <v>0</v>
      </c>
      <c r="I213" s="92" t="s">
        <v>904</v>
      </c>
      <c r="J213" s="118">
        <v>112</v>
      </c>
      <c r="K213" s="116">
        <v>1</v>
      </c>
      <c r="L213" s="116">
        <v>10</v>
      </c>
      <c r="M213" s="141" t="s">
        <v>1173</v>
      </c>
      <c r="N213" s="92" t="str">
        <f t="shared" si="18"/>
        <v>兔</v>
      </c>
      <c r="O213" s="125"/>
      <c r="P213" s="117"/>
    </row>
    <row r="214" spans="1:16" ht="19.5" x14ac:dyDescent="0.25">
      <c r="A214" s="92">
        <f t="shared" si="20"/>
        <v>206</v>
      </c>
      <c r="B214" s="92" t="s">
        <v>1189</v>
      </c>
      <c r="C214" s="113"/>
      <c r="D214" s="113"/>
      <c r="E214" s="113"/>
      <c r="F214" s="92"/>
      <c r="G214" s="92">
        <f t="shared" si="16"/>
        <v>0</v>
      </c>
      <c r="H214" s="92">
        <f t="shared" si="17"/>
        <v>0</v>
      </c>
      <c r="I214" s="92" t="s">
        <v>1280</v>
      </c>
      <c r="J214" s="118">
        <v>43</v>
      </c>
      <c r="K214" s="116">
        <v>8</v>
      </c>
      <c r="L214" s="116">
        <v>4</v>
      </c>
      <c r="M214" s="141" t="s">
        <v>1190</v>
      </c>
      <c r="N214" s="92" t="str">
        <f t="shared" si="18"/>
        <v>馬</v>
      </c>
      <c r="O214" s="125" t="s">
        <v>1191</v>
      </c>
      <c r="P214" s="117" t="s">
        <v>1192</v>
      </c>
    </row>
    <row r="215" spans="1:16" ht="19.5" x14ac:dyDescent="0.25">
      <c r="A215" s="92">
        <f t="shared" si="20"/>
        <v>207</v>
      </c>
      <c r="B215" s="92" t="s">
        <v>1193</v>
      </c>
      <c r="C215" s="113"/>
      <c r="D215" s="113"/>
      <c r="E215" s="113"/>
      <c r="F215" s="92"/>
      <c r="G215" s="92">
        <f t="shared" ref="G215:G278" si="21">IF(F215&gt;=600,1,0)</f>
        <v>0</v>
      </c>
      <c r="H215" s="92">
        <f t="shared" ref="H215:H278" si="22">IF(I215="已收",C215+D215+E215+F215,0)</f>
        <v>0</v>
      </c>
      <c r="I215" s="92" t="s">
        <v>905</v>
      </c>
      <c r="J215" s="118">
        <v>40</v>
      </c>
      <c r="K215" s="116">
        <v>5</v>
      </c>
      <c r="L215" s="116">
        <v>13</v>
      </c>
      <c r="M215" s="141" t="s">
        <v>1197</v>
      </c>
      <c r="N215" s="92" t="str">
        <f t="shared" si="18"/>
        <v>兔</v>
      </c>
      <c r="O215" s="125" t="s">
        <v>1194</v>
      </c>
      <c r="P215" s="117" t="s">
        <v>1195</v>
      </c>
    </row>
    <row r="216" spans="1:16" ht="19.5" x14ac:dyDescent="0.25">
      <c r="A216" s="92">
        <f t="shared" si="20"/>
        <v>208</v>
      </c>
      <c r="B216" s="92" t="s">
        <v>1181</v>
      </c>
      <c r="C216" s="113"/>
      <c r="D216" s="113"/>
      <c r="E216" s="113"/>
      <c r="F216" s="92"/>
      <c r="G216" s="92">
        <f t="shared" si="21"/>
        <v>0</v>
      </c>
      <c r="H216" s="92">
        <f t="shared" si="22"/>
        <v>0</v>
      </c>
      <c r="I216" s="92" t="s">
        <v>905</v>
      </c>
      <c r="J216" s="118">
        <v>57</v>
      </c>
      <c r="K216" s="140" t="s">
        <v>1182</v>
      </c>
      <c r="L216" s="116">
        <v>1</v>
      </c>
      <c r="M216" s="141" t="s">
        <v>1183</v>
      </c>
      <c r="N216" s="92" t="str">
        <f t="shared" si="18"/>
        <v>猴</v>
      </c>
      <c r="O216" s="125" t="s">
        <v>1185</v>
      </c>
      <c r="P216" s="117" t="s">
        <v>1184</v>
      </c>
    </row>
    <row r="217" spans="1:16" ht="19.5" x14ac:dyDescent="0.25">
      <c r="A217" s="92">
        <f t="shared" si="20"/>
        <v>209</v>
      </c>
      <c r="B217" s="92" t="s">
        <v>1200</v>
      </c>
      <c r="C217" s="113"/>
      <c r="D217" s="113"/>
      <c r="E217" s="113"/>
      <c r="F217" s="92"/>
      <c r="G217" s="92">
        <f t="shared" si="21"/>
        <v>0</v>
      </c>
      <c r="H217" s="92">
        <f t="shared" si="22"/>
        <v>0</v>
      </c>
      <c r="I217" s="92" t="s">
        <v>1222</v>
      </c>
      <c r="J217" s="118">
        <v>111</v>
      </c>
      <c r="K217" s="116">
        <v>5</v>
      </c>
      <c r="L217" s="116">
        <v>13</v>
      </c>
      <c r="M217" s="141" t="s">
        <v>1201</v>
      </c>
      <c r="N217" s="92" t="str">
        <f t="shared" si="18"/>
        <v>虎</v>
      </c>
      <c r="O217" s="125" t="s">
        <v>1214</v>
      </c>
      <c r="P217" s="117"/>
    </row>
    <row r="218" spans="1:16" ht="19.5" x14ac:dyDescent="0.25">
      <c r="A218" s="92">
        <f t="shared" si="20"/>
        <v>210</v>
      </c>
      <c r="B218" s="92" t="s">
        <v>1202</v>
      </c>
      <c r="C218" s="113"/>
      <c r="D218" s="113"/>
      <c r="E218" s="113"/>
      <c r="F218" s="92"/>
      <c r="G218" s="92">
        <f t="shared" si="21"/>
        <v>0</v>
      </c>
      <c r="H218" s="92">
        <f t="shared" si="22"/>
        <v>0</v>
      </c>
      <c r="I218" s="92" t="s">
        <v>1222</v>
      </c>
      <c r="J218" s="118">
        <v>77</v>
      </c>
      <c r="K218" s="116">
        <v>2</v>
      </c>
      <c r="L218" s="116">
        <v>24</v>
      </c>
      <c r="M218" s="141" t="s">
        <v>1203</v>
      </c>
      <c r="N218" s="92" t="str">
        <f t="shared" si="18"/>
        <v>龍</v>
      </c>
      <c r="O218" s="125" t="s">
        <v>1211</v>
      </c>
      <c r="P218" s="117"/>
    </row>
    <row r="219" spans="1:16" ht="19.5" x14ac:dyDescent="0.25">
      <c r="A219" s="92">
        <f t="shared" si="20"/>
        <v>211</v>
      </c>
      <c r="B219" s="92" t="s">
        <v>1204</v>
      </c>
      <c r="C219" s="113"/>
      <c r="D219" s="113"/>
      <c r="E219" s="113"/>
      <c r="F219" s="92"/>
      <c r="G219" s="92">
        <f t="shared" si="21"/>
        <v>0</v>
      </c>
      <c r="H219" s="92">
        <f t="shared" si="22"/>
        <v>0</v>
      </c>
      <c r="I219" s="92" t="s">
        <v>1222</v>
      </c>
      <c r="J219" s="118">
        <v>83</v>
      </c>
      <c r="K219" s="116">
        <v>11</v>
      </c>
      <c r="L219" s="116">
        <v>17</v>
      </c>
      <c r="M219" s="141" t="s">
        <v>1205</v>
      </c>
      <c r="N219" s="92" t="str">
        <f t="shared" si="18"/>
        <v>狗</v>
      </c>
      <c r="O219" s="125" t="s">
        <v>1213</v>
      </c>
      <c r="P219" s="117"/>
    </row>
    <row r="220" spans="1:16" ht="19.5" x14ac:dyDescent="0.25">
      <c r="A220" s="92">
        <f t="shared" si="20"/>
        <v>212</v>
      </c>
      <c r="B220" s="92" t="s">
        <v>1206</v>
      </c>
      <c r="C220" s="113"/>
      <c r="D220" s="113"/>
      <c r="E220" s="113"/>
      <c r="F220" s="92"/>
      <c r="G220" s="92">
        <f t="shared" si="21"/>
        <v>0</v>
      </c>
      <c r="H220" s="92">
        <f t="shared" si="22"/>
        <v>0</v>
      </c>
      <c r="I220" s="92" t="s">
        <v>1257</v>
      </c>
      <c r="J220" s="118">
        <v>50</v>
      </c>
      <c r="K220" s="116">
        <v>10</v>
      </c>
      <c r="L220" s="116">
        <v>26</v>
      </c>
      <c r="M220" s="141" t="s">
        <v>1207</v>
      </c>
      <c r="N220" s="92" t="str">
        <f t="shared" si="18"/>
        <v>牛</v>
      </c>
      <c r="O220" s="125" t="s">
        <v>1215</v>
      </c>
      <c r="P220" s="117"/>
    </row>
    <row r="221" spans="1:16" ht="19.5" x14ac:dyDescent="0.25">
      <c r="A221" s="92">
        <f t="shared" si="20"/>
        <v>213</v>
      </c>
      <c r="B221" s="92" t="s">
        <v>1208</v>
      </c>
      <c r="C221" s="113"/>
      <c r="D221" s="113"/>
      <c r="E221" s="113"/>
      <c r="F221" s="92"/>
      <c r="G221" s="92">
        <f t="shared" si="21"/>
        <v>0</v>
      </c>
      <c r="H221" s="92">
        <f t="shared" si="22"/>
        <v>0</v>
      </c>
      <c r="I221" s="92" t="s">
        <v>1223</v>
      </c>
      <c r="J221" s="118">
        <v>72</v>
      </c>
      <c r="K221" s="116">
        <v>3</v>
      </c>
      <c r="L221" s="116">
        <v>12</v>
      </c>
      <c r="M221" s="141" t="s">
        <v>1209</v>
      </c>
      <c r="N221" s="92" t="str">
        <f t="shared" si="18"/>
        <v>豬</v>
      </c>
      <c r="O221" s="125" t="s">
        <v>1213</v>
      </c>
      <c r="P221" s="117"/>
    </row>
    <row r="222" spans="1:16" ht="19.5" x14ac:dyDescent="0.25">
      <c r="A222" s="92">
        <f t="shared" si="20"/>
        <v>214</v>
      </c>
      <c r="B222" s="92" t="s">
        <v>1210</v>
      </c>
      <c r="C222" s="113"/>
      <c r="D222" s="113"/>
      <c r="E222" s="113"/>
      <c r="F222" s="92"/>
      <c r="G222" s="92">
        <f t="shared" si="21"/>
        <v>0</v>
      </c>
      <c r="H222" s="92">
        <f t="shared" si="22"/>
        <v>0</v>
      </c>
      <c r="I222" s="92" t="s">
        <v>1222</v>
      </c>
      <c r="J222" s="118">
        <v>105</v>
      </c>
      <c r="K222" s="116">
        <v>11</v>
      </c>
      <c r="L222" s="116">
        <v>23</v>
      </c>
      <c r="M222" s="141" t="s">
        <v>1209</v>
      </c>
      <c r="N222" s="92" t="str">
        <f t="shared" si="18"/>
        <v>猴</v>
      </c>
      <c r="O222" s="125" t="s">
        <v>1212</v>
      </c>
      <c r="P222" s="117"/>
    </row>
    <row r="223" spans="1:16" ht="19.5" x14ac:dyDescent="0.25">
      <c r="A223" s="92">
        <f t="shared" si="20"/>
        <v>215</v>
      </c>
      <c r="B223" s="92" t="s">
        <v>1219</v>
      </c>
      <c r="C223" s="113"/>
      <c r="D223" s="113"/>
      <c r="E223" s="113"/>
      <c r="F223" s="92"/>
      <c r="G223" s="92">
        <f t="shared" si="21"/>
        <v>0</v>
      </c>
      <c r="H223" s="92">
        <f t="shared" si="22"/>
        <v>0</v>
      </c>
      <c r="I223" s="92" t="s">
        <v>1256</v>
      </c>
      <c r="J223" s="118">
        <v>66</v>
      </c>
      <c r="K223" s="116">
        <v>12</v>
      </c>
      <c r="L223" s="116">
        <v>25</v>
      </c>
      <c r="M223" s="141" t="s">
        <v>1209</v>
      </c>
      <c r="N223" s="92" t="str">
        <f t="shared" si="18"/>
        <v>蛇</v>
      </c>
      <c r="O223" s="125" t="s">
        <v>1220</v>
      </c>
      <c r="P223" s="117" t="s">
        <v>1221</v>
      </c>
    </row>
    <row r="224" spans="1:16" ht="19.5" x14ac:dyDescent="0.25">
      <c r="A224" s="92">
        <f t="shared" si="20"/>
        <v>216</v>
      </c>
      <c r="B224" s="92" t="s">
        <v>1225</v>
      </c>
      <c r="C224" s="113"/>
      <c r="D224" s="113"/>
      <c r="E224" s="113"/>
      <c r="F224" s="92"/>
      <c r="G224" s="92">
        <f t="shared" si="21"/>
        <v>0</v>
      </c>
      <c r="H224" s="92">
        <f t="shared" si="22"/>
        <v>0</v>
      </c>
      <c r="I224" s="92" t="s">
        <v>1231</v>
      </c>
      <c r="J224" s="118">
        <v>58</v>
      </c>
      <c r="K224" s="116">
        <v>7</v>
      </c>
      <c r="L224" s="116">
        <v>7</v>
      </c>
      <c r="M224" s="141" t="s">
        <v>1227</v>
      </c>
      <c r="N224" s="92" t="str">
        <f t="shared" si="18"/>
        <v>雞</v>
      </c>
      <c r="O224" s="125" t="s">
        <v>1228</v>
      </c>
      <c r="P224" s="117" t="s">
        <v>1226</v>
      </c>
    </row>
    <row r="225" spans="1:16" ht="19.5" x14ac:dyDescent="0.25">
      <c r="A225" s="92">
        <f t="shared" si="20"/>
        <v>217</v>
      </c>
      <c r="B225" s="92" t="s">
        <v>1230</v>
      </c>
      <c r="C225" s="113"/>
      <c r="D225" s="113"/>
      <c r="E225" s="113"/>
      <c r="F225" s="92"/>
      <c r="G225" s="92">
        <f t="shared" si="21"/>
        <v>0</v>
      </c>
      <c r="H225" s="92">
        <f t="shared" si="22"/>
        <v>0</v>
      </c>
      <c r="I225" s="92" t="s">
        <v>1256</v>
      </c>
      <c r="J225" s="118">
        <v>60</v>
      </c>
      <c r="K225" s="116">
        <v>12</v>
      </c>
      <c r="L225" s="116">
        <v>2</v>
      </c>
      <c r="M225" s="141" t="s">
        <v>1236</v>
      </c>
      <c r="N225" s="92" t="str">
        <f t="shared" si="18"/>
        <v>豬</v>
      </c>
      <c r="O225" s="125" t="s">
        <v>1284</v>
      </c>
      <c r="P225" s="117"/>
    </row>
    <row r="226" spans="1:16" ht="19.5" x14ac:dyDescent="0.25">
      <c r="A226" s="92">
        <f t="shared" si="20"/>
        <v>218</v>
      </c>
      <c r="B226" s="92" t="s">
        <v>1240</v>
      </c>
      <c r="C226" s="113"/>
      <c r="D226" s="113"/>
      <c r="E226" s="113"/>
      <c r="F226" s="92"/>
      <c r="G226" s="92">
        <f t="shared" si="21"/>
        <v>0</v>
      </c>
      <c r="H226" s="92">
        <f t="shared" si="22"/>
        <v>0</v>
      </c>
      <c r="I226" s="92" t="s">
        <v>904</v>
      </c>
      <c r="J226" s="118">
        <v>54</v>
      </c>
      <c r="K226" s="116">
        <v>12</v>
      </c>
      <c r="L226" s="116">
        <v>3</v>
      </c>
      <c r="M226" s="141" t="s">
        <v>1241</v>
      </c>
      <c r="N226" s="92" t="str">
        <f t="shared" si="18"/>
        <v>蛇</v>
      </c>
      <c r="O226" s="125" t="s">
        <v>1243</v>
      </c>
      <c r="P226" s="117" t="s">
        <v>1244</v>
      </c>
    </row>
    <row r="227" spans="1:16" ht="19.5" x14ac:dyDescent="0.25">
      <c r="A227" s="92">
        <f t="shared" si="20"/>
        <v>219</v>
      </c>
      <c r="B227" s="92" t="s">
        <v>1242</v>
      </c>
      <c r="C227" s="113"/>
      <c r="D227" s="113"/>
      <c r="E227" s="113"/>
      <c r="F227" s="92"/>
      <c r="G227" s="92">
        <f t="shared" si="21"/>
        <v>0</v>
      </c>
      <c r="H227" s="92">
        <f t="shared" si="22"/>
        <v>0</v>
      </c>
      <c r="I227" s="92" t="s">
        <v>905</v>
      </c>
      <c r="J227" s="118">
        <v>51</v>
      </c>
      <c r="K227" s="116">
        <v>9</v>
      </c>
      <c r="L227" s="116">
        <v>26</v>
      </c>
      <c r="M227" s="141" t="s">
        <v>1241</v>
      </c>
      <c r="N227" s="92" t="str">
        <f t="shared" si="18"/>
        <v>虎</v>
      </c>
      <c r="O227" s="125" t="s">
        <v>1243</v>
      </c>
      <c r="P227" s="117"/>
    </row>
    <row r="228" spans="1:16" ht="19.5" x14ac:dyDescent="0.25">
      <c r="A228" s="92">
        <f t="shared" si="20"/>
        <v>220</v>
      </c>
      <c r="B228" s="92" t="s">
        <v>1247</v>
      </c>
      <c r="C228" s="113"/>
      <c r="D228" s="113"/>
      <c r="E228" s="113"/>
      <c r="F228" s="92"/>
      <c r="G228" s="92">
        <f t="shared" si="21"/>
        <v>0</v>
      </c>
      <c r="H228" s="92">
        <f t="shared" si="22"/>
        <v>0</v>
      </c>
      <c r="I228" s="92" t="s">
        <v>1259</v>
      </c>
      <c r="J228" s="118">
        <v>37</v>
      </c>
      <c r="K228" s="116">
        <v>10</v>
      </c>
      <c r="L228" s="116">
        <v>17</v>
      </c>
      <c r="M228" s="141" t="s">
        <v>1248</v>
      </c>
      <c r="N228" s="92" t="str">
        <f t="shared" si="18"/>
        <v>鼠</v>
      </c>
      <c r="O228" s="125" t="s">
        <v>1250</v>
      </c>
      <c r="P228" s="117"/>
    </row>
    <row r="229" spans="1:16" ht="19.5" x14ac:dyDescent="0.25">
      <c r="A229" s="92">
        <f t="shared" si="20"/>
        <v>221</v>
      </c>
      <c r="B229" s="92" t="s">
        <v>1249</v>
      </c>
      <c r="C229" s="113"/>
      <c r="D229" s="113"/>
      <c r="E229" s="113"/>
      <c r="F229" s="92"/>
      <c r="G229" s="92">
        <f t="shared" si="21"/>
        <v>0</v>
      </c>
      <c r="H229" s="92">
        <f t="shared" si="22"/>
        <v>0</v>
      </c>
      <c r="I229" s="92" t="s">
        <v>1259</v>
      </c>
      <c r="J229" s="118">
        <v>36</v>
      </c>
      <c r="K229" s="116">
        <v>3</v>
      </c>
      <c r="L229" s="116">
        <v>27</v>
      </c>
      <c r="M229" s="141" t="s">
        <v>1248</v>
      </c>
      <c r="N229" s="92" t="str">
        <f t="shared" ref="N229:N292" si="23">CHOOSE(IF(MOD(J229+1911,12)&lt;&gt;0,MOD(J229+1911,12),12),"雞","狗","豬","鼠","牛","虎","兔","龍","蛇","馬","羊","猴")</f>
        <v>豬</v>
      </c>
      <c r="O229" s="125" t="s">
        <v>1251</v>
      </c>
      <c r="P229" s="117"/>
    </row>
    <row r="230" spans="1:16" ht="19.5" x14ac:dyDescent="0.25">
      <c r="A230" s="92">
        <f t="shared" si="20"/>
        <v>222</v>
      </c>
      <c r="B230" s="92" t="s">
        <v>1272</v>
      </c>
      <c r="C230" s="113"/>
      <c r="D230" s="113"/>
      <c r="E230" s="113"/>
      <c r="F230" s="92"/>
      <c r="G230" s="92">
        <f t="shared" si="21"/>
        <v>0</v>
      </c>
      <c r="H230" s="92">
        <f t="shared" si="22"/>
        <v>0</v>
      </c>
      <c r="I230" s="92" t="s">
        <v>1271</v>
      </c>
      <c r="J230" s="118">
        <v>55</v>
      </c>
      <c r="K230" s="116">
        <v>1</v>
      </c>
      <c r="L230" s="116">
        <v>19</v>
      </c>
      <c r="M230" s="141" t="s">
        <v>1273</v>
      </c>
      <c r="N230" s="92" t="str">
        <f t="shared" si="23"/>
        <v>馬</v>
      </c>
      <c r="O230" s="125" t="s">
        <v>1274</v>
      </c>
      <c r="P230" s="117"/>
    </row>
    <row r="231" spans="1:16" ht="19.5" x14ac:dyDescent="0.25">
      <c r="A231" s="92">
        <f t="shared" si="20"/>
        <v>223</v>
      </c>
      <c r="B231" s="92" t="s">
        <v>1320</v>
      </c>
      <c r="C231" s="113"/>
      <c r="D231" s="113"/>
      <c r="E231" s="113"/>
      <c r="F231" s="92"/>
      <c r="G231" s="92">
        <f t="shared" si="21"/>
        <v>0</v>
      </c>
      <c r="H231" s="92">
        <f t="shared" si="22"/>
        <v>0</v>
      </c>
      <c r="I231" s="92" t="s">
        <v>904</v>
      </c>
      <c r="J231" s="118">
        <v>44</v>
      </c>
      <c r="K231" s="116">
        <v>10</v>
      </c>
      <c r="L231" s="116">
        <v>28</v>
      </c>
      <c r="M231" s="141" t="s">
        <v>378</v>
      </c>
      <c r="N231" s="92" t="str">
        <f t="shared" si="23"/>
        <v>羊</v>
      </c>
      <c r="O231" s="125" t="s">
        <v>1319</v>
      </c>
      <c r="P231" s="117"/>
    </row>
    <row r="232" spans="1:16" ht="19.5" x14ac:dyDescent="0.25">
      <c r="A232" s="92">
        <f t="shared" si="20"/>
        <v>224</v>
      </c>
      <c r="B232" s="92" t="s">
        <v>1323</v>
      </c>
      <c r="C232" s="113"/>
      <c r="D232" s="113"/>
      <c r="E232" s="113"/>
      <c r="F232" s="92"/>
      <c r="G232" s="92">
        <f t="shared" si="21"/>
        <v>0</v>
      </c>
      <c r="H232" s="92">
        <f t="shared" si="22"/>
        <v>0</v>
      </c>
      <c r="I232" s="92" t="s">
        <v>1324</v>
      </c>
      <c r="J232" s="118">
        <v>45</v>
      </c>
      <c r="K232" s="116">
        <v>1</v>
      </c>
      <c r="L232" s="116">
        <v>21</v>
      </c>
      <c r="M232" s="141" t="s">
        <v>378</v>
      </c>
      <c r="N232" s="92" t="str">
        <f t="shared" si="23"/>
        <v>猴</v>
      </c>
      <c r="O232" s="125" t="s">
        <v>1325</v>
      </c>
      <c r="P232" s="117"/>
    </row>
    <row r="233" spans="1:16" ht="19.5" x14ac:dyDescent="0.25">
      <c r="A233" s="92">
        <f t="shared" si="20"/>
        <v>225</v>
      </c>
      <c r="B233" s="92" t="s">
        <v>1327</v>
      </c>
      <c r="C233" s="113"/>
      <c r="D233" s="113"/>
      <c r="E233" s="113"/>
      <c r="F233" s="92"/>
      <c r="G233" s="92">
        <f t="shared" si="21"/>
        <v>0</v>
      </c>
      <c r="H233" s="92">
        <f t="shared" si="22"/>
        <v>0</v>
      </c>
      <c r="I233" s="92" t="s">
        <v>1324</v>
      </c>
      <c r="J233" s="118">
        <v>57</v>
      </c>
      <c r="K233" s="116">
        <v>8</v>
      </c>
      <c r="L233" s="116">
        <v>4</v>
      </c>
      <c r="M233" s="141" t="s">
        <v>1343</v>
      </c>
      <c r="N233" s="92" t="str">
        <f t="shared" si="23"/>
        <v>猴</v>
      </c>
      <c r="O233" s="125" t="s">
        <v>1344</v>
      </c>
      <c r="P233" s="117"/>
    </row>
    <row r="234" spans="1:16" ht="19.5" x14ac:dyDescent="0.25">
      <c r="A234" s="92">
        <f t="shared" si="20"/>
        <v>226</v>
      </c>
      <c r="B234" s="92"/>
      <c r="C234" s="113"/>
      <c r="D234" s="113"/>
      <c r="E234" s="113"/>
      <c r="F234" s="92"/>
      <c r="G234" s="92">
        <f t="shared" si="21"/>
        <v>0</v>
      </c>
      <c r="H234" s="92">
        <f t="shared" si="22"/>
        <v>0</v>
      </c>
      <c r="I234" s="92"/>
      <c r="J234" s="118"/>
      <c r="K234" s="116"/>
      <c r="L234" s="116"/>
      <c r="M234" s="141"/>
      <c r="N234" s="92" t="str">
        <f t="shared" si="23"/>
        <v>豬</v>
      </c>
      <c r="O234" s="125"/>
      <c r="P234" s="117"/>
    </row>
    <row r="235" spans="1:16" ht="19.5" x14ac:dyDescent="0.25">
      <c r="A235" s="92">
        <f t="shared" si="20"/>
        <v>227</v>
      </c>
      <c r="B235" s="92"/>
      <c r="C235" s="113"/>
      <c r="D235" s="113"/>
      <c r="E235" s="113"/>
      <c r="F235" s="92"/>
      <c r="G235" s="92">
        <f t="shared" si="21"/>
        <v>0</v>
      </c>
      <c r="H235" s="92">
        <f t="shared" si="22"/>
        <v>0</v>
      </c>
      <c r="I235" s="92"/>
      <c r="J235" s="118"/>
      <c r="K235" s="116"/>
      <c r="L235" s="116"/>
      <c r="M235" s="141"/>
      <c r="N235" s="92" t="str">
        <f t="shared" si="23"/>
        <v>豬</v>
      </c>
      <c r="O235" s="125"/>
      <c r="P235" s="117"/>
    </row>
    <row r="236" spans="1:16" ht="19.5" x14ac:dyDescent="0.25">
      <c r="A236" s="92">
        <f t="shared" si="20"/>
        <v>228</v>
      </c>
      <c r="B236" s="92"/>
      <c r="C236" s="113"/>
      <c r="D236" s="113"/>
      <c r="E236" s="113"/>
      <c r="F236" s="92"/>
      <c r="G236" s="92">
        <f t="shared" si="21"/>
        <v>0</v>
      </c>
      <c r="H236" s="92">
        <f t="shared" si="22"/>
        <v>0</v>
      </c>
      <c r="I236" s="92"/>
      <c r="J236" s="118"/>
      <c r="K236" s="116"/>
      <c r="L236" s="116"/>
      <c r="M236" s="141"/>
      <c r="N236" s="92" t="str">
        <f t="shared" si="23"/>
        <v>豬</v>
      </c>
      <c r="O236" s="125"/>
      <c r="P236" s="117"/>
    </row>
    <row r="237" spans="1:16" ht="19.5" x14ac:dyDescent="0.25">
      <c r="A237" s="92">
        <f t="shared" si="20"/>
        <v>229</v>
      </c>
      <c r="B237" s="92"/>
      <c r="C237" s="113"/>
      <c r="D237" s="113"/>
      <c r="E237" s="113"/>
      <c r="F237" s="92"/>
      <c r="G237" s="92">
        <f t="shared" si="21"/>
        <v>0</v>
      </c>
      <c r="H237" s="92">
        <f t="shared" si="22"/>
        <v>0</v>
      </c>
      <c r="I237" s="92"/>
      <c r="J237" s="118"/>
      <c r="K237" s="116"/>
      <c r="L237" s="116"/>
      <c r="M237" s="141"/>
      <c r="N237" s="92" t="str">
        <f t="shared" si="23"/>
        <v>豬</v>
      </c>
      <c r="O237" s="125"/>
      <c r="P237" s="117"/>
    </row>
    <row r="238" spans="1:16" ht="19.5" x14ac:dyDescent="0.25">
      <c r="A238" s="92">
        <f t="shared" si="20"/>
        <v>230</v>
      </c>
      <c r="B238" s="92"/>
      <c r="C238" s="113"/>
      <c r="D238" s="113"/>
      <c r="E238" s="113"/>
      <c r="F238" s="92"/>
      <c r="G238" s="92">
        <f t="shared" si="21"/>
        <v>0</v>
      </c>
      <c r="H238" s="92">
        <f t="shared" si="22"/>
        <v>0</v>
      </c>
      <c r="I238" s="92"/>
      <c r="J238" s="118"/>
      <c r="K238" s="116"/>
      <c r="L238" s="116"/>
      <c r="M238" s="141"/>
      <c r="N238" s="92" t="str">
        <f t="shared" si="23"/>
        <v>豬</v>
      </c>
      <c r="O238" s="125"/>
      <c r="P238" s="117"/>
    </row>
    <row r="239" spans="1:16" ht="19.5" x14ac:dyDescent="0.25">
      <c r="A239" s="92">
        <f t="shared" si="20"/>
        <v>231</v>
      </c>
      <c r="B239" s="92"/>
      <c r="C239" s="113"/>
      <c r="D239" s="113"/>
      <c r="E239" s="113"/>
      <c r="F239" s="92"/>
      <c r="G239" s="92">
        <f t="shared" si="21"/>
        <v>0</v>
      </c>
      <c r="H239" s="92">
        <f t="shared" si="22"/>
        <v>0</v>
      </c>
      <c r="I239" s="92"/>
      <c r="J239" s="118"/>
      <c r="K239" s="116"/>
      <c r="L239" s="116"/>
      <c r="M239" s="141"/>
      <c r="N239" s="92" t="str">
        <f t="shared" si="23"/>
        <v>豬</v>
      </c>
      <c r="O239" s="125"/>
      <c r="P239" s="117"/>
    </row>
    <row r="240" spans="1:16" ht="19.5" x14ac:dyDescent="0.25">
      <c r="A240" s="92">
        <f t="shared" si="20"/>
        <v>232</v>
      </c>
      <c r="B240" s="92"/>
      <c r="C240" s="113"/>
      <c r="D240" s="113"/>
      <c r="E240" s="113"/>
      <c r="F240" s="92"/>
      <c r="G240" s="92">
        <f t="shared" si="21"/>
        <v>0</v>
      </c>
      <c r="H240" s="92">
        <f t="shared" si="22"/>
        <v>0</v>
      </c>
      <c r="I240" s="92"/>
      <c r="J240" s="118"/>
      <c r="K240" s="116"/>
      <c r="L240" s="116"/>
      <c r="M240" s="141"/>
      <c r="N240" s="92" t="str">
        <f t="shared" si="23"/>
        <v>豬</v>
      </c>
      <c r="O240" s="125"/>
      <c r="P240" s="117"/>
    </row>
    <row r="241" spans="1:16" ht="19.5" x14ac:dyDescent="0.25">
      <c r="A241" s="92">
        <f t="shared" si="20"/>
        <v>233</v>
      </c>
      <c r="B241" s="92"/>
      <c r="C241" s="113"/>
      <c r="D241" s="113"/>
      <c r="E241" s="113"/>
      <c r="F241" s="92"/>
      <c r="G241" s="92">
        <f t="shared" si="21"/>
        <v>0</v>
      </c>
      <c r="H241" s="92">
        <f t="shared" si="22"/>
        <v>0</v>
      </c>
      <c r="I241" s="92"/>
      <c r="J241" s="118"/>
      <c r="K241" s="116"/>
      <c r="L241" s="116"/>
      <c r="M241" s="141"/>
      <c r="N241" s="92" t="str">
        <f t="shared" si="23"/>
        <v>豬</v>
      </c>
      <c r="O241" s="125"/>
      <c r="P241" s="117"/>
    </row>
    <row r="242" spans="1:16" ht="19.5" x14ac:dyDescent="0.25">
      <c r="A242" s="92">
        <f t="shared" si="20"/>
        <v>234</v>
      </c>
      <c r="B242" s="92"/>
      <c r="C242" s="113"/>
      <c r="D242" s="113"/>
      <c r="E242" s="113"/>
      <c r="F242" s="92"/>
      <c r="G242" s="92">
        <f t="shared" si="21"/>
        <v>0</v>
      </c>
      <c r="H242" s="92">
        <f t="shared" si="22"/>
        <v>0</v>
      </c>
      <c r="I242" s="92"/>
      <c r="J242" s="118"/>
      <c r="K242" s="116"/>
      <c r="L242" s="116"/>
      <c r="M242" s="141"/>
      <c r="N242" s="92" t="str">
        <f t="shared" si="23"/>
        <v>豬</v>
      </c>
      <c r="O242" s="125"/>
      <c r="P242" s="117"/>
    </row>
    <row r="243" spans="1:16" ht="19.5" x14ac:dyDescent="0.25">
      <c r="A243" s="92">
        <f t="shared" si="20"/>
        <v>235</v>
      </c>
      <c r="B243" s="92"/>
      <c r="C243" s="113"/>
      <c r="D243" s="113"/>
      <c r="E243" s="113"/>
      <c r="F243" s="92"/>
      <c r="G243" s="92">
        <f t="shared" si="21"/>
        <v>0</v>
      </c>
      <c r="H243" s="92">
        <f t="shared" si="22"/>
        <v>0</v>
      </c>
      <c r="I243" s="92"/>
      <c r="J243" s="118"/>
      <c r="K243" s="116"/>
      <c r="L243" s="116"/>
      <c r="M243" s="141"/>
      <c r="N243" s="92" t="str">
        <f t="shared" si="23"/>
        <v>豬</v>
      </c>
      <c r="O243" s="125"/>
      <c r="P243" s="117"/>
    </row>
    <row r="244" spans="1:16" ht="19.5" x14ac:dyDescent="0.25">
      <c r="A244" s="92">
        <f t="shared" si="20"/>
        <v>236</v>
      </c>
      <c r="B244" s="92"/>
      <c r="C244" s="113"/>
      <c r="D244" s="113"/>
      <c r="E244" s="113"/>
      <c r="F244" s="92"/>
      <c r="G244" s="92">
        <f t="shared" si="21"/>
        <v>0</v>
      </c>
      <c r="H244" s="92">
        <f t="shared" si="22"/>
        <v>0</v>
      </c>
      <c r="I244" s="92"/>
      <c r="J244" s="118"/>
      <c r="K244" s="116"/>
      <c r="L244" s="116"/>
      <c r="M244" s="141"/>
      <c r="N244" s="92" t="str">
        <f t="shared" si="23"/>
        <v>豬</v>
      </c>
      <c r="O244" s="125"/>
      <c r="P244" s="117"/>
    </row>
    <row r="245" spans="1:16" ht="19.5" x14ac:dyDescent="0.25">
      <c r="A245" s="92">
        <f t="shared" si="20"/>
        <v>237</v>
      </c>
      <c r="B245" s="92"/>
      <c r="C245" s="113"/>
      <c r="D245" s="113"/>
      <c r="E245" s="113"/>
      <c r="F245" s="92"/>
      <c r="G245" s="92">
        <f t="shared" si="21"/>
        <v>0</v>
      </c>
      <c r="H245" s="92">
        <f t="shared" si="22"/>
        <v>0</v>
      </c>
      <c r="I245" s="92"/>
      <c r="J245" s="118"/>
      <c r="K245" s="116"/>
      <c r="L245" s="116"/>
      <c r="M245" s="141"/>
      <c r="N245" s="92" t="str">
        <f t="shared" si="23"/>
        <v>豬</v>
      </c>
      <c r="O245" s="125"/>
      <c r="P245" s="117"/>
    </row>
    <row r="246" spans="1:16" ht="19.5" x14ac:dyDescent="0.25">
      <c r="A246" s="92">
        <f t="shared" si="20"/>
        <v>238</v>
      </c>
      <c r="B246" s="92"/>
      <c r="C246" s="113"/>
      <c r="D246" s="113"/>
      <c r="E246" s="113"/>
      <c r="F246" s="92"/>
      <c r="G246" s="92">
        <f t="shared" si="21"/>
        <v>0</v>
      </c>
      <c r="H246" s="92">
        <f t="shared" si="22"/>
        <v>0</v>
      </c>
      <c r="I246" s="92"/>
      <c r="J246" s="118"/>
      <c r="K246" s="116"/>
      <c r="L246" s="116"/>
      <c r="M246" s="141"/>
      <c r="N246" s="92" t="str">
        <f t="shared" si="23"/>
        <v>豬</v>
      </c>
      <c r="O246" s="125"/>
      <c r="P246" s="117"/>
    </row>
    <row r="247" spans="1:16" ht="19.5" x14ac:dyDescent="0.25">
      <c r="A247" s="92">
        <f t="shared" si="20"/>
        <v>239</v>
      </c>
      <c r="B247" s="92"/>
      <c r="C247" s="113"/>
      <c r="D247" s="113"/>
      <c r="E247" s="113"/>
      <c r="F247" s="92"/>
      <c r="G247" s="92">
        <f t="shared" si="21"/>
        <v>0</v>
      </c>
      <c r="H247" s="92">
        <f t="shared" si="22"/>
        <v>0</v>
      </c>
      <c r="I247" s="92"/>
      <c r="J247" s="118"/>
      <c r="K247" s="116"/>
      <c r="L247" s="116"/>
      <c r="M247" s="141"/>
      <c r="N247" s="92" t="str">
        <f t="shared" si="23"/>
        <v>豬</v>
      </c>
      <c r="O247" s="125"/>
      <c r="P247" s="117"/>
    </row>
    <row r="248" spans="1:16" ht="19.5" x14ac:dyDescent="0.25">
      <c r="A248" s="92">
        <f t="shared" si="20"/>
        <v>240</v>
      </c>
      <c r="B248" s="92"/>
      <c r="C248" s="113"/>
      <c r="D248" s="113"/>
      <c r="E248" s="113"/>
      <c r="F248" s="92"/>
      <c r="G248" s="92">
        <f t="shared" si="21"/>
        <v>0</v>
      </c>
      <c r="H248" s="92">
        <f t="shared" si="22"/>
        <v>0</v>
      </c>
      <c r="I248" s="92"/>
      <c r="J248" s="118"/>
      <c r="K248" s="116"/>
      <c r="L248" s="116"/>
      <c r="M248" s="141"/>
      <c r="N248" s="92" t="str">
        <f t="shared" si="23"/>
        <v>豬</v>
      </c>
      <c r="O248" s="125"/>
      <c r="P248" s="117"/>
    </row>
    <row r="249" spans="1:16" ht="19.5" x14ac:dyDescent="0.25">
      <c r="A249" s="92">
        <f t="shared" si="20"/>
        <v>241</v>
      </c>
      <c r="B249" s="92"/>
      <c r="C249" s="113"/>
      <c r="D249" s="113"/>
      <c r="E249" s="113"/>
      <c r="F249" s="92"/>
      <c r="G249" s="92">
        <f t="shared" si="21"/>
        <v>0</v>
      </c>
      <c r="H249" s="92">
        <f t="shared" si="22"/>
        <v>0</v>
      </c>
      <c r="I249" s="92"/>
      <c r="J249" s="118"/>
      <c r="K249" s="116"/>
      <c r="L249" s="116"/>
      <c r="M249" s="141"/>
      <c r="N249" s="92" t="str">
        <f t="shared" si="23"/>
        <v>豬</v>
      </c>
      <c r="O249" s="125"/>
      <c r="P249" s="117"/>
    </row>
    <row r="250" spans="1:16" ht="19.5" x14ac:dyDescent="0.25">
      <c r="A250" s="92">
        <f t="shared" si="20"/>
        <v>242</v>
      </c>
      <c r="B250" s="92"/>
      <c r="C250" s="113"/>
      <c r="D250" s="113"/>
      <c r="E250" s="113"/>
      <c r="F250" s="92"/>
      <c r="G250" s="92">
        <f t="shared" si="21"/>
        <v>0</v>
      </c>
      <c r="H250" s="92">
        <f t="shared" si="22"/>
        <v>0</v>
      </c>
      <c r="I250" s="92"/>
      <c r="J250" s="118"/>
      <c r="K250" s="116"/>
      <c r="L250" s="116"/>
      <c r="M250" s="141"/>
      <c r="N250" s="92" t="str">
        <f t="shared" si="23"/>
        <v>豬</v>
      </c>
      <c r="O250" s="125"/>
      <c r="P250" s="117"/>
    </row>
    <row r="251" spans="1:16" ht="19.5" x14ac:dyDescent="0.25">
      <c r="A251" s="92">
        <f t="shared" si="20"/>
        <v>243</v>
      </c>
      <c r="B251" s="92"/>
      <c r="C251" s="113"/>
      <c r="D251" s="113"/>
      <c r="E251" s="113"/>
      <c r="F251" s="92"/>
      <c r="G251" s="92">
        <f t="shared" si="21"/>
        <v>0</v>
      </c>
      <c r="H251" s="92">
        <f t="shared" si="22"/>
        <v>0</v>
      </c>
      <c r="I251" s="92"/>
      <c r="J251" s="118"/>
      <c r="K251" s="116"/>
      <c r="L251" s="116"/>
      <c r="M251" s="141"/>
      <c r="N251" s="92" t="str">
        <f t="shared" si="23"/>
        <v>豬</v>
      </c>
      <c r="O251" s="125"/>
      <c r="P251" s="117"/>
    </row>
    <row r="252" spans="1:16" ht="19.5" x14ac:dyDescent="0.25">
      <c r="A252" s="92">
        <f t="shared" si="20"/>
        <v>244</v>
      </c>
      <c r="B252" s="92"/>
      <c r="C252" s="113"/>
      <c r="D252" s="113"/>
      <c r="E252" s="113"/>
      <c r="F252" s="92"/>
      <c r="G252" s="92">
        <f t="shared" si="21"/>
        <v>0</v>
      </c>
      <c r="H252" s="92">
        <f t="shared" si="22"/>
        <v>0</v>
      </c>
      <c r="I252" s="92"/>
      <c r="J252" s="118"/>
      <c r="K252" s="116"/>
      <c r="L252" s="116"/>
      <c r="M252" s="141"/>
      <c r="N252" s="92" t="str">
        <f t="shared" si="23"/>
        <v>豬</v>
      </c>
      <c r="O252" s="125"/>
      <c r="P252" s="117"/>
    </row>
    <row r="253" spans="1:16" ht="19.5" x14ac:dyDescent="0.25">
      <c r="A253" s="92">
        <f t="shared" si="20"/>
        <v>245</v>
      </c>
      <c r="B253" s="92"/>
      <c r="C253" s="113"/>
      <c r="D253" s="113"/>
      <c r="E253" s="113"/>
      <c r="F253" s="92"/>
      <c r="G253" s="92">
        <f t="shared" si="21"/>
        <v>0</v>
      </c>
      <c r="H253" s="92">
        <f t="shared" si="22"/>
        <v>0</v>
      </c>
      <c r="I253" s="92"/>
      <c r="J253" s="118"/>
      <c r="K253" s="116"/>
      <c r="L253" s="116"/>
      <c r="M253" s="141"/>
      <c r="N253" s="92" t="str">
        <f t="shared" si="23"/>
        <v>豬</v>
      </c>
      <c r="O253" s="125"/>
      <c r="P253" s="117"/>
    </row>
    <row r="254" spans="1:16" ht="19.5" x14ac:dyDescent="0.25">
      <c r="A254" s="92">
        <f t="shared" si="20"/>
        <v>246</v>
      </c>
      <c r="B254" s="92"/>
      <c r="C254" s="113"/>
      <c r="D254" s="113"/>
      <c r="E254" s="113"/>
      <c r="F254" s="92"/>
      <c r="G254" s="92">
        <f t="shared" si="21"/>
        <v>0</v>
      </c>
      <c r="H254" s="92">
        <f t="shared" si="22"/>
        <v>0</v>
      </c>
      <c r="I254" s="92"/>
      <c r="J254" s="118"/>
      <c r="K254" s="116"/>
      <c r="L254" s="116"/>
      <c r="M254" s="141"/>
      <c r="N254" s="92" t="str">
        <f t="shared" si="23"/>
        <v>豬</v>
      </c>
      <c r="O254" s="125"/>
      <c r="P254" s="117"/>
    </row>
    <row r="255" spans="1:16" ht="19.5" x14ac:dyDescent="0.25">
      <c r="A255" s="92">
        <f t="shared" si="20"/>
        <v>247</v>
      </c>
      <c r="B255" s="92"/>
      <c r="C255" s="113"/>
      <c r="D255" s="113"/>
      <c r="E255" s="113"/>
      <c r="F255" s="92"/>
      <c r="G255" s="92">
        <f t="shared" si="21"/>
        <v>0</v>
      </c>
      <c r="H255" s="92">
        <f t="shared" si="22"/>
        <v>0</v>
      </c>
      <c r="I255" s="92"/>
      <c r="J255" s="118"/>
      <c r="K255" s="116"/>
      <c r="L255" s="116"/>
      <c r="M255" s="141"/>
      <c r="N255" s="92" t="str">
        <f t="shared" si="23"/>
        <v>豬</v>
      </c>
      <c r="O255" s="125"/>
      <c r="P255" s="117"/>
    </row>
    <row r="256" spans="1:16" ht="19.5" x14ac:dyDescent="0.25">
      <c r="A256" s="92">
        <f t="shared" si="20"/>
        <v>248</v>
      </c>
      <c r="B256" s="92"/>
      <c r="C256" s="113"/>
      <c r="D256" s="113"/>
      <c r="E256" s="113"/>
      <c r="F256" s="92"/>
      <c r="G256" s="92">
        <f t="shared" si="21"/>
        <v>0</v>
      </c>
      <c r="H256" s="92">
        <f t="shared" si="22"/>
        <v>0</v>
      </c>
      <c r="I256" s="92"/>
      <c r="J256" s="118"/>
      <c r="K256" s="116"/>
      <c r="L256" s="116"/>
      <c r="M256" s="141"/>
      <c r="N256" s="92" t="str">
        <f t="shared" si="23"/>
        <v>豬</v>
      </c>
      <c r="O256" s="125"/>
      <c r="P256" s="117"/>
    </row>
    <row r="257" spans="1:16" ht="19.5" x14ac:dyDescent="0.25">
      <c r="A257" s="92">
        <f t="shared" si="20"/>
        <v>249</v>
      </c>
      <c r="B257" s="92"/>
      <c r="C257" s="113"/>
      <c r="D257" s="113"/>
      <c r="E257" s="113"/>
      <c r="F257" s="92"/>
      <c r="G257" s="92">
        <f t="shared" si="21"/>
        <v>0</v>
      </c>
      <c r="H257" s="92">
        <f t="shared" si="22"/>
        <v>0</v>
      </c>
      <c r="I257" s="92"/>
      <c r="J257" s="118"/>
      <c r="K257" s="116"/>
      <c r="L257" s="116"/>
      <c r="M257" s="141"/>
      <c r="N257" s="92" t="str">
        <f t="shared" si="23"/>
        <v>豬</v>
      </c>
      <c r="O257" s="125"/>
      <c r="P257" s="117"/>
    </row>
    <row r="258" spans="1:16" ht="19.5" x14ac:dyDescent="0.25">
      <c r="A258" s="92">
        <f t="shared" si="20"/>
        <v>250</v>
      </c>
      <c r="B258" s="92"/>
      <c r="C258" s="113"/>
      <c r="D258" s="113"/>
      <c r="E258" s="113"/>
      <c r="F258" s="92"/>
      <c r="G258" s="92">
        <f t="shared" si="21"/>
        <v>0</v>
      </c>
      <c r="H258" s="92">
        <f t="shared" si="22"/>
        <v>0</v>
      </c>
      <c r="I258" s="92"/>
      <c r="J258" s="118"/>
      <c r="K258" s="116"/>
      <c r="L258" s="116"/>
      <c r="M258" s="141"/>
      <c r="N258" s="92" t="str">
        <f t="shared" si="23"/>
        <v>豬</v>
      </c>
      <c r="O258" s="125"/>
      <c r="P258" s="117"/>
    </row>
    <row r="259" spans="1:16" ht="19.5" x14ac:dyDescent="0.25">
      <c r="A259" s="92">
        <f t="shared" si="20"/>
        <v>251</v>
      </c>
      <c r="B259" s="92"/>
      <c r="C259" s="113"/>
      <c r="D259" s="113"/>
      <c r="E259" s="113"/>
      <c r="F259" s="92"/>
      <c r="G259" s="92">
        <f t="shared" si="21"/>
        <v>0</v>
      </c>
      <c r="H259" s="92">
        <f t="shared" si="22"/>
        <v>0</v>
      </c>
      <c r="I259" s="92"/>
      <c r="J259" s="118"/>
      <c r="K259" s="116"/>
      <c r="L259" s="116"/>
      <c r="M259" s="141"/>
      <c r="N259" s="92" t="str">
        <f t="shared" si="23"/>
        <v>豬</v>
      </c>
      <c r="O259" s="125"/>
      <c r="P259" s="117"/>
    </row>
    <row r="260" spans="1:16" ht="19.5" x14ac:dyDescent="0.25">
      <c r="A260" s="92">
        <f t="shared" si="20"/>
        <v>252</v>
      </c>
      <c r="B260" s="92"/>
      <c r="C260" s="113"/>
      <c r="D260" s="113"/>
      <c r="E260" s="113"/>
      <c r="F260" s="92"/>
      <c r="G260" s="92">
        <f t="shared" si="21"/>
        <v>0</v>
      </c>
      <c r="H260" s="92">
        <f t="shared" si="22"/>
        <v>0</v>
      </c>
      <c r="I260" s="92"/>
      <c r="J260" s="118"/>
      <c r="K260" s="116"/>
      <c r="L260" s="116"/>
      <c r="M260" s="141"/>
      <c r="N260" s="92" t="str">
        <f t="shared" si="23"/>
        <v>豬</v>
      </c>
      <c r="O260" s="125"/>
      <c r="P260" s="117"/>
    </row>
    <row r="261" spans="1:16" ht="19.5" x14ac:dyDescent="0.25">
      <c r="A261" s="92">
        <f t="shared" si="20"/>
        <v>253</v>
      </c>
      <c r="B261" s="92"/>
      <c r="C261" s="113"/>
      <c r="D261" s="113"/>
      <c r="E261" s="113"/>
      <c r="F261" s="92"/>
      <c r="G261" s="92">
        <f t="shared" si="21"/>
        <v>0</v>
      </c>
      <c r="H261" s="92">
        <f t="shared" si="22"/>
        <v>0</v>
      </c>
      <c r="I261" s="92"/>
      <c r="J261" s="118"/>
      <c r="K261" s="116"/>
      <c r="L261" s="116"/>
      <c r="M261" s="141"/>
      <c r="N261" s="92" t="str">
        <f t="shared" si="23"/>
        <v>豬</v>
      </c>
      <c r="O261" s="125"/>
      <c r="P261" s="117"/>
    </row>
    <row r="262" spans="1:16" ht="19.5" x14ac:dyDescent="0.25">
      <c r="A262" s="92">
        <f t="shared" si="20"/>
        <v>254</v>
      </c>
      <c r="B262" s="92"/>
      <c r="C262" s="113"/>
      <c r="D262" s="113"/>
      <c r="E262" s="113"/>
      <c r="F262" s="92"/>
      <c r="G262" s="92">
        <f t="shared" si="21"/>
        <v>0</v>
      </c>
      <c r="H262" s="92">
        <f t="shared" si="22"/>
        <v>0</v>
      </c>
      <c r="I262" s="92"/>
      <c r="J262" s="118"/>
      <c r="K262" s="116"/>
      <c r="L262" s="116"/>
      <c r="M262" s="141"/>
      <c r="N262" s="92" t="str">
        <f t="shared" si="23"/>
        <v>豬</v>
      </c>
      <c r="O262" s="125"/>
      <c r="P262" s="117"/>
    </row>
    <row r="263" spans="1:16" ht="19.5" x14ac:dyDescent="0.25">
      <c r="A263" s="92">
        <f t="shared" si="20"/>
        <v>255</v>
      </c>
      <c r="B263" s="92"/>
      <c r="C263" s="113"/>
      <c r="D263" s="113"/>
      <c r="E263" s="113"/>
      <c r="F263" s="92"/>
      <c r="G263" s="92">
        <f t="shared" si="21"/>
        <v>0</v>
      </c>
      <c r="H263" s="92">
        <f t="shared" si="22"/>
        <v>0</v>
      </c>
      <c r="I263" s="92"/>
      <c r="J263" s="118"/>
      <c r="K263" s="116"/>
      <c r="L263" s="116"/>
      <c r="M263" s="141"/>
      <c r="N263" s="92" t="str">
        <f t="shared" si="23"/>
        <v>豬</v>
      </c>
      <c r="O263" s="125"/>
      <c r="P263" s="117"/>
    </row>
    <row r="264" spans="1:16" ht="19.5" x14ac:dyDescent="0.25">
      <c r="A264" s="92">
        <f t="shared" si="20"/>
        <v>256</v>
      </c>
      <c r="B264" s="92"/>
      <c r="C264" s="113"/>
      <c r="D264" s="113"/>
      <c r="E264" s="113"/>
      <c r="F264" s="92"/>
      <c r="G264" s="92">
        <f t="shared" si="21"/>
        <v>0</v>
      </c>
      <c r="H264" s="92">
        <f t="shared" si="22"/>
        <v>0</v>
      </c>
      <c r="I264" s="92"/>
      <c r="J264" s="118"/>
      <c r="K264" s="116"/>
      <c r="L264" s="116"/>
      <c r="M264" s="141"/>
      <c r="N264" s="92" t="str">
        <f t="shared" si="23"/>
        <v>豬</v>
      </c>
      <c r="O264" s="125"/>
      <c r="P264" s="117"/>
    </row>
    <row r="265" spans="1:16" ht="19.5" x14ac:dyDescent="0.25">
      <c r="A265" s="92">
        <f t="shared" si="20"/>
        <v>257</v>
      </c>
      <c r="B265" s="92"/>
      <c r="C265" s="113"/>
      <c r="D265" s="113"/>
      <c r="E265" s="113"/>
      <c r="F265" s="92"/>
      <c r="G265" s="92">
        <f t="shared" si="21"/>
        <v>0</v>
      </c>
      <c r="H265" s="92">
        <f t="shared" si="22"/>
        <v>0</v>
      </c>
      <c r="I265" s="92"/>
      <c r="J265" s="118"/>
      <c r="K265" s="116"/>
      <c r="L265" s="116"/>
      <c r="M265" s="141"/>
      <c r="N265" s="92" t="str">
        <f t="shared" si="23"/>
        <v>豬</v>
      </c>
      <c r="O265" s="125"/>
      <c r="P265" s="117"/>
    </row>
    <row r="266" spans="1:16" ht="19.5" x14ac:dyDescent="0.25">
      <c r="A266" s="92">
        <f t="shared" si="20"/>
        <v>258</v>
      </c>
      <c r="B266" s="92"/>
      <c r="C266" s="113"/>
      <c r="D266" s="113"/>
      <c r="E266" s="113"/>
      <c r="F266" s="92"/>
      <c r="G266" s="92">
        <f t="shared" si="21"/>
        <v>0</v>
      </c>
      <c r="H266" s="92">
        <f t="shared" si="22"/>
        <v>0</v>
      </c>
      <c r="I266" s="92"/>
      <c r="J266" s="118"/>
      <c r="K266" s="116"/>
      <c r="L266" s="116"/>
      <c r="M266" s="141"/>
      <c r="N266" s="92" t="str">
        <f t="shared" si="23"/>
        <v>豬</v>
      </c>
      <c r="O266" s="125"/>
      <c r="P266" s="117"/>
    </row>
    <row r="267" spans="1:16" ht="19.5" x14ac:dyDescent="0.25">
      <c r="A267" s="92">
        <f t="shared" ref="A267:A330" si="24">A266+1</f>
        <v>259</v>
      </c>
      <c r="B267" s="92"/>
      <c r="C267" s="113"/>
      <c r="D267" s="113"/>
      <c r="E267" s="113"/>
      <c r="F267" s="92"/>
      <c r="G267" s="92">
        <f t="shared" si="21"/>
        <v>0</v>
      </c>
      <c r="H267" s="92">
        <f t="shared" si="22"/>
        <v>0</v>
      </c>
      <c r="I267" s="92"/>
      <c r="J267" s="118"/>
      <c r="K267" s="116"/>
      <c r="L267" s="116"/>
      <c r="M267" s="141"/>
      <c r="N267" s="92" t="str">
        <f t="shared" si="23"/>
        <v>豬</v>
      </c>
      <c r="O267" s="125"/>
      <c r="P267" s="117"/>
    </row>
    <row r="268" spans="1:16" ht="19.5" x14ac:dyDescent="0.25">
      <c r="A268" s="92">
        <f t="shared" si="24"/>
        <v>260</v>
      </c>
      <c r="B268" s="92"/>
      <c r="C268" s="113"/>
      <c r="D268" s="113"/>
      <c r="E268" s="113"/>
      <c r="F268" s="92"/>
      <c r="G268" s="92">
        <f t="shared" si="21"/>
        <v>0</v>
      </c>
      <c r="H268" s="92">
        <f t="shared" si="22"/>
        <v>0</v>
      </c>
      <c r="I268" s="92"/>
      <c r="J268" s="118"/>
      <c r="K268" s="116"/>
      <c r="L268" s="116"/>
      <c r="M268" s="141"/>
      <c r="N268" s="92" t="str">
        <f t="shared" si="23"/>
        <v>豬</v>
      </c>
      <c r="O268" s="125"/>
      <c r="P268" s="117"/>
    </row>
    <row r="269" spans="1:16" ht="19.5" x14ac:dyDescent="0.25">
      <c r="A269" s="92">
        <f t="shared" si="24"/>
        <v>261</v>
      </c>
      <c r="B269" s="92"/>
      <c r="C269" s="113"/>
      <c r="D269" s="113"/>
      <c r="E269" s="113"/>
      <c r="F269" s="92"/>
      <c r="G269" s="92">
        <f t="shared" si="21"/>
        <v>0</v>
      </c>
      <c r="H269" s="92">
        <f t="shared" si="22"/>
        <v>0</v>
      </c>
      <c r="I269" s="92"/>
      <c r="J269" s="118"/>
      <c r="K269" s="116"/>
      <c r="L269" s="116"/>
      <c r="M269" s="141"/>
      <c r="N269" s="92" t="str">
        <f t="shared" si="23"/>
        <v>豬</v>
      </c>
      <c r="O269" s="125"/>
      <c r="P269" s="117"/>
    </row>
    <row r="270" spans="1:16" ht="19.5" x14ac:dyDescent="0.25">
      <c r="A270" s="92">
        <f t="shared" si="24"/>
        <v>262</v>
      </c>
      <c r="B270" s="92"/>
      <c r="C270" s="113"/>
      <c r="D270" s="113"/>
      <c r="E270" s="113"/>
      <c r="F270" s="92"/>
      <c r="G270" s="92">
        <f t="shared" si="21"/>
        <v>0</v>
      </c>
      <c r="H270" s="92">
        <f t="shared" si="22"/>
        <v>0</v>
      </c>
      <c r="I270" s="92"/>
      <c r="J270" s="118"/>
      <c r="K270" s="116"/>
      <c r="L270" s="116"/>
      <c r="M270" s="141"/>
      <c r="N270" s="92" t="str">
        <f t="shared" si="23"/>
        <v>豬</v>
      </c>
      <c r="O270" s="125"/>
      <c r="P270" s="117"/>
    </row>
    <row r="271" spans="1:16" ht="19.5" x14ac:dyDescent="0.25">
      <c r="A271" s="92">
        <f t="shared" si="24"/>
        <v>263</v>
      </c>
      <c r="B271" s="92"/>
      <c r="C271" s="113"/>
      <c r="D271" s="113"/>
      <c r="E271" s="113"/>
      <c r="F271" s="92"/>
      <c r="G271" s="92">
        <f t="shared" si="21"/>
        <v>0</v>
      </c>
      <c r="H271" s="92">
        <f t="shared" si="22"/>
        <v>0</v>
      </c>
      <c r="I271" s="92"/>
      <c r="J271" s="118"/>
      <c r="K271" s="116"/>
      <c r="L271" s="116"/>
      <c r="M271" s="141"/>
      <c r="N271" s="92" t="str">
        <f t="shared" si="23"/>
        <v>豬</v>
      </c>
      <c r="O271" s="125"/>
      <c r="P271" s="117"/>
    </row>
    <row r="272" spans="1:16" ht="19.5" x14ac:dyDescent="0.25">
      <c r="A272" s="92">
        <f t="shared" si="24"/>
        <v>264</v>
      </c>
      <c r="B272" s="92"/>
      <c r="C272" s="113"/>
      <c r="D272" s="113"/>
      <c r="E272" s="113"/>
      <c r="F272" s="92"/>
      <c r="G272" s="92">
        <f t="shared" si="21"/>
        <v>0</v>
      </c>
      <c r="H272" s="92">
        <f t="shared" si="22"/>
        <v>0</v>
      </c>
      <c r="I272" s="92"/>
      <c r="J272" s="118"/>
      <c r="K272" s="116"/>
      <c r="L272" s="116"/>
      <c r="M272" s="141"/>
      <c r="N272" s="92" t="str">
        <f t="shared" si="23"/>
        <v>豬</v>
      </c>
      <c r="O272" s="125"/>
      <c r="P272" s="117"/>
    </row>
    <row r="273" spans="1:16" ht="19.5" x14ac:dyDescent="0.25">
      <c r="A273" s="92">
        <f t="shared" si="24"/>
        <v>265</v>
      </c>
      <c r="B273" s="92"/>
      <c r="C273" s="113"/>
      <c r="D273" s="113"/>
      <c r="E273" s="113"/>
      <c r="F273" s="92"/>
      <c r="G273" s="92">
        <f t="shared" si="21"/>
        <v>0</v>
      </c>
      <c r="H273" s="92">
        <f t="shared" si="22"/>
        <v>0</v>
      </c>
      <c r="I273" s="92"/>
      <c r="J273" s="118"/>
      <c r="K273" s="116"/>
      <c r="L273" s="116"/>
      <c r="M273" s="141"/>
      <c r="N273" s="92" t="str">
        <f t="shared" si="23"/>
        <v>豬</v>
      </c>
      <c r="O273" s="125"/>
      <c r="P273" s="117"/>
    </row>
    <row r="274" spans="1:16" ht="19.5" x14ac:dyDescent="0.25">
      <c r="A274" s="92">
        <f t="shared" si="24"/>
        <v>266</v>
      </c>
      <c r="B274" s="92"/>
      <c r="C274" s="113"/>
      <c r="D274" s="113"/>
      <c r="E274" s="113"/>
      <c r="F274" s="92"/>
      <c r="G274" s="92">
        <f t="shared" si="21"/>
        <v>0</v>
      </c>
      <c r="H274" s="92">
        <f t="shared" si="22"/>
        <v>0</v>
      </c>
      <c r="I274" s="92"/>
      <c r="J274" s="118"/>
      <c r="K274" s="116"/>
      <c r="L274" s="116"/>
      <c r="M274" s="141"/>
      <c r="N274" s="92" t="str">
        <f t="shared" si="23"/>
        <v>豬</v>
      </c>
      <c r="O274" s="125"/>
      <c r="P274" s="117"/>
    </row>
    <row r="275" spans="1:16" ht="19.5" x14ac:dyDescent="0.25">
      <c r="A275" s="92">
        <f t="shared" si="24"/>
        <v>267</v>
      </c>
      <c r="B275" s="92"/>
      <c r="C275" s="113"/>
      <c r="D275" s="113"/>
      <c r="E275" s="113"/>
      <c r="F275" s="92"/>
      <c r="G275" s="92">
        <f t="shared" si="21"/>
        <v>0</v>
      </c>
      <c r="H275" s="92">
        <f t="shared" si="22"/>
        <v>0</v>
      </c>
      <c r="I275" s="92"/>
      <c r="J275" s="118"/>
      <c r="K275" s="116"/>
      <c r="L275" s="116"/>
      <c r="M275" s="141"/>
      <c r="N275" s="92" t="str">
        <f t="shared" si="23"/>
        <v>豬</v>
      </c>
      <c r="O275" s="125"/>
      <c r="P275" s="117"/>
    </row>
    <row r="276" spans="1:16" ht="19.5" x14ac:dyDescent="0.25">
      <c r="A276" s="92">
        <f t="shared" si="24"/>
        <v>268</v>
      </c>
      <c r="B276" s="92"/>
      <c r="C276" s="113"/>
      <c r="D276" s="113"/>
      <c r="E276" s="113"/>
      <c r="F276" s="92"/>
      <c r="G276" s="92">
        <f t="shared" si="21"/>
        <v>0</v>
      </c>
      <c r="H276" s="92">
        <f t="shared" si="22"/>
        <v>0</v>
      </c>
      <c r="I276" s="92"/>
      <c r="J276" s="118"/>
      <c r="K276" s="116"/>
      <c r="L276" s="116"/>
      <c r="M276" s="141"/>
      <c r="N276" s="92" t="str">
        <f t="shared" si="23"/>
        <v>豬</v>
      </c>
      <c r="O276" s="125"/>
      <c r="P276" s="117"/>
    </row>
    <row r="277" spans="1:16" ht="19.5" x14ac:dyDescent="0.25">
      <c r="A277" s="92">
        <f t="shared" si="24"/>
        <v>269</v>
      </c>
      <c r="B277" s="92"/>
      <c r="C277" s="113"/>
      <c r="D277" s="113"/>
      <c r="E277" s="113"/>
      <c r="F277" s="92"/>
      <c r="G277" s="92">
        <f t="shared" si="21"/>
        <v>0</v>
      </c>
      <c r="H277" s="92">
        <f t="shared" si="22"/>
        <v>0</v>
      </c>
      <c r="I277" s="92"/>
      <c r="J277" s="118"/>
      <c r="K277" s="116"/>
      <c r="L277" s="116"/>
      <c r="M277" s="141"/>
      <c r="N277" s="92" t="str">
        <f t="shared" si="23"/>
        <v>豬</v>
      </c>
      <c r="O277" s="125"/>
      <c r="P277" s="117"/>
    </row>
    <row r="278" spans="1:16" ht="19.5" x14ac:dyDescent="0.25">
      <c r="A278" s="92">
        <f t="shared" si="24"/>
        <v>270</v>
      </c>
      <c r="B278" s="92"/>
      <c r="C278" s="113"/>
      <c r="D278" s="113"/>
      <c r="E278" s="113"/>
      <c r="F278" s="92"/>
      <c r="G278" s="92">
        <f t="shared" si="21"/>
        <v>0</v>
      </c>
      <c r="H278" s="92">
        <f t="shared" si="22"/>
        <v>0</v>
      </c>
      <c r="I278" s="92"/>
      <c r="J278" s="118"/>
      <c r="K278" s="116"/>
      <c r="L278" s="116"/>
      <c r="M278" s="141"/>
      <c r="N278" s="92" t="str">
        <f t="shared" si="23"/>
        <v>豬</v>
      </c>
      <c r="O278" s="125"/>
      <c r="P278" s="117"/>
    </row>
    <row r="279" spans="1:16" ht="19.5" x14ac:dyDescent="0.25">
      <c r="A279" s="92">
        <f t="shared" si="24"/>
        <v>271</v>
      </c>
      <c r="B279" s="92"/>
      <c r="C279" s="113"/>
      <c r="D279" s="113"/>
      <c r="E279" s="113"/>
      <c r="F279" s="92"/>
      <c r="G279" s="92">
        <f t="shared" ref="G279:G342" si="25">IF(F279&gt;=600,1,0)</f>
        <v>0</v>
      </c>
      <c r="H279" s="92">
        <f t="shared" ref="H279:H342" si="26">IF(I279="已收",C279+D279+E279+F279,0)</f>
        <v>0</v>
      </c>
      <c r="I279" s="92"/>
      <c r="J279" s="118"/>
      <c r="K279" s="116"/>
      <c r="L279" s="116"/>
      <c r="M279" s="141"/>
      <c r="N279" s="92" t="str">
        <f t="shared" si="23"/>
        <v>豬</v>
      </c>
      <c r="O279" s="125"/>
      <c r="P279" s="117"/>
    </row>
    <row r="280" spans="1:16" ht="19.5" x14ac:dyDescent="0.25">
      <c r="A280" s="92">
        <f t="shared" si="24"/>
        <v>272</v>
      </c>
      <c r="B280" s="92"/>
      <c r="C280" s="113"/>
      <c r="D280" s="113"/>
      <c r="E280" s="113"/>
      <c r="F280" s="92"/>
      <c r="G280" s="92">
        <f t="shared" si="25"/>
        <v>0</v>
      </c>
      <c r="H280" s="92">
        <f t="shared" si="26"/>
        <v>0</v>
      </c>
      <c r="I280" s="92"/>
      <c r="J280" s="118"/>
      <c r="K280" s="116"/>
      <c r="L280" s="116"/>
      <c r="M280" s="141"/>
      <c r="N280" s="92" t="str">
        <f t="shared" si="23"/>
        <v>豬</v>
      </c>
      <c r="O280" s="125"/>
      <c r="P280" s="117"/>
    </row>
    <row r="281" spans="1:16" ht="19.5" x14ac:dyDescent="0.25">
      <c r="A281" s="92">
        <f t="shared" si="24"/>
        <v>273</v>
      </c>
      <c r="B281" s="92"/>
      <c r="C281" s="113"/>
      <c r="D281" s="113"/>
      <c r="E281" s="113"/>
      <c r="F281" s="92"/>
      <c r="G281" s="92">
        <f t="shared" si="25"/>
        <v>0</v>
      </c>
      <c r="H281" s="92">
        <f t="shared" si="26"/>
        <v>0</v>
      </c>
      <c r="I281" s="92"/>
      <c r="J281" s="118"/>
      <c r="K281" s="116"/>
      <c r="L281" s="116"/>
      <c r="M281" s="141"/>
      <c r="N281" s="92" t="str">
        <f t="shared" si="23"/>
        <v>豬</v>
      </c>
      <c r="O281" s="125"/>
      <c r="P281" s="117"/>
    </row>
    <row r="282" spans="1:16" ht="19.5" x14ac:dyDescent="0.25">
      <c r="A282" s="92">
        <f t="shared" si="24"/>
        <v>274</v>
      </c>
      <c r="B282" s="92"/>
      <c r="C282" s="113"/>
      <c r="D282" s="113"/>
      <c r="E282" s="113"/>
      <c r="F282" s="92"/>
      <c r="G282" s="92">
        <f t="shared" si="25"/>
        <v>0</v>
      </c>
      <c r="H282" s="92">
        <f t="shared" si="26"/>
        <v>0</v>
      </c>
      <c r="I282" s="92"/>
      <c r="J282" s="118"/>
      <c r="K282" s="116"/>
      <c r="L282" s="116"/>
      <c r="M282" s="141"/>
      <c r="N282" s="92" t="str">
        <f t="shared" si="23"/>
        <v>豬</v>
      </c>
      <c r="O282" s="125"/>
      <c r="P282" s="117"/>
    </row>
    <row r="283" spans="1:16" ht="19.5" x14ac:dyDescent="0.25">
      <c r="A283" s="92">
        <f t="shared" si="24"/>
        <v>275</v>
      </c>
      <c r="B283" s="92"/>
      <c r="C283" s="113"/>
      <c r="D283" s="113"/>
      <c r="E283" s="113"/>
      <c r="F283" s="92"/>
      <c r="G283" s="92">
        <f t="shared" si="25"/>
        <v>0</v>
      </c>
      <c r="H283" s="92">
        <f t="shared" si="26"/>
        <v>0</v>
      </c>
      <c r="I283" s="92"/>
      <c r="J283" s="118"/>
      <c r="K283" s="116"/>
      <c r="L283" s="116"/>
      <c r="M283" s="141"/>
      <c r="N283" s="92" t="str">
        <f t="shared" si="23"/>
        <v>豬</v>
      </c>
      <c r="O283" s="125"/>
      <c r="P283" s="117"/>
    </row>
    <row r="284" spans="1:16" ht="19.5" x14ac:dyDescent="0.25">
      <c r="A284" s="92">
        <f t="shared" si="24"/>
        <v>276</v>
      </c>
      <c r="B284" s="92"/>
      <c r="C284" s="113"/>
      <c r="D284" s="113"/>
      <c r="E284" s="113"/>
      <c r="F284" s="92"/>
      <c r="G284" s="92">
        <f t="shared" si="25"/>
        <v>0</v>
      </c>
      <c r="H284" s="92">
        <f t="shared" si="26"/>
        <v>0</v>
      </c>
      <c r="I284" s="92"/>
      <c r="J284" s="118"/>
      <c r="K284" s="116"/>
      <c r="L284" s="116"/>
      <c r="M284" s="141"/>
      <c r="N284" s="92" t="str">
        <f t="shared" si="23"/>
        <v>豬</v>
      </c>
      <c r="O284" s="125"/>
      <c r="P284" s="117"/>
    </row>
    <row r="285" spans="1:16" ht="19.5" x14ac:dyDescent="0.25">
      <c r="A285" s="92">
        <f t="shared" si="24"/>
        <v>277</v>
      </c>
      <c r="B285" s="92"/>
      <c r="C285" s="113"/>
      <c r="D285" s="113"/>
      <c r="E285" s="113"/>
      <c r="F285" s="92"/>
      <c r="G285" s="92">
        <f t="shared" si="25"/>
        <v>0</v>
      </c>
      <c r="H285" s="92">
        <f t="shared" si="26"/>
        <v>0</v>
      </c>
      <c r="I285" s="92"/>
      <c r="J285" s="118"/>
      <c r="K285" s="116"/>
      <c r="L285" s="116"/>
      <c r="M285" s="141"/>
      <c r="N285" s="92" t="str">
        <f t="shared" si="23"/>
        <v>豬</v>
      </c>
      <c r="O285" s="125"/>
      <c r="P285" s="117"/>
    </row>
    <row r="286" spans="1:16" ht="19.5" x14ac:dyDescent="0.25">
      <c r="A286" s="92">
        <f t="shared" si="24"/>
        <v>278</v>
      </c>
      <c r="B286" s="92"/>
      <c r="C286" s="113"/>
      <c r="D286" s="113"/>
      <c r="E286" s="113"/>
      <c r="F286" s="92"/>
      <c r="G286" s="92">
        <f t="shared" si="25"/>
        <v>0</v>
      </c>
      <c r="H286" s="92">
        <f t="shared" si="26"/>
        <v>0</v>
      </c>
      <c r="I286" s="92"/>
      <c r="J286" s="118"/>
      <c r="K286" s="116"/>
      <c r="L286" s="116"/>
      <c r="M286" s="141"/>
      <c r="N286" s="92" t="str">
        <f t="shared" si="23"/>
        <v>豬</v>
      </c>
      <c r="O286" s="125"/>
      <c r="P286" s="117"/>
    </row>
    <row r="287" spans="1:16" ht="19.5" x14ac:dyDescent="0.25">
      <c r="A287" s="92">
        <f t="shared" si="24"/>
        <v>279</v>
      </c>
      <c r="B287" s="92"/>
      <c r="C287" s="113"/>
      <c r="D287" s="113"/>
      <c r="E287" s="113"/>
      <c r="F287" s="92"/>
      <c r="G287" s="92">
        <f t="shared" si="25"/>
        <v>0</v>
      </c>
      <c r="H287" s="92">
        <f t="shared" si="26"/>
        <v>0</v>
      </c>
      <c r="I287" s="92"/>
      <c r="J287" s="118"/>
      <c r="K287" s="116"/>
      <c r="L287" s="116"/>
      <c r="M287" s="141"/>
      <c r="N287" s="92" t="str">
        <f t="shared" si="23"/>
        <v>豬</v>
      </c>
      <c r="O287" s="125"/>
      <c r="P287" s="117"/>
    </row>
    <row r="288" spans="1:16" ht="19.5" x14ac:dyDescent="0.25">
      <c r="A288" s="92">
        <f t="shared" si="24"/>
        <v>280</v>
      </c>
      <c r="B288" s="92"/>
      <c r="C288" s="113"/>
      <c r="D288" s="113"/>
      <c r="E288" s="113"/>
      <c r="F288" s="92"/>
      <c r="G288" s="92">
        <f t="shared" si="25"/>
        <v>0</v>
      </c>
      <c r="H288" s="92">
        <f t="shared" si="26"/>
        <v>0</v>
      </c>
      <c r="I288" s="92"/>
      <c r="J288" s="118"/>
      <c r="K288" s="116"/>
      <c r="L288" s="116"/>
      <c r="M288" s="141"/>
      <c r="N288" s="92" t="str">
        <f t="shared" si="23"/>
        <v>豬</v>
      </c>
      <c r="O288" s="125"/>
      <c r="P288" s="117"/>
    </row>
    <row r="289" spans="1:16" ht="19.5" x14ac:dyDescent="0.25">
      <c r="A289" s="92">
        <f t="shared" si="24"/>
        <v>281</v>
      </c>
      <c r="B289" s="92"/>
      <c r="C289" s="113"/>
      <c r="D289" s="113"/>
      <c r="E289" s="113"/>
      <c r="F289" s="92"/>
      <c r="G289" s="92">
        <f t="shared" si="25"/>
        <v>0</v>
      </c>
      <c r="H289" s="92">
        <f t="shared" si="26"/>
        <v>0</v>
      </c>
      <c r="I289" s="92"/>
      <c r="J289" s="118"/>
      <c r="K289" s="116"/>
      <c r="L289" s="116"/>
      <c r="M289" s="141"/>
      <c r="N289" s="92" t="str">
        <f t="shared" si="23"/>
        <v>豬</v>
      </c>
      <c r="O289" s="125"/>
      <c r="P289" s="117"/>
    </row>
    <row r="290" spans="1:16" ht="19.5" x14ac:dyDescent="0.25">
      <c r="A290" s="92">
        <f t="shared" si="24"/>
        <v>282</v>
      </c>
      <c r="B290" s="92"/>
      <c r="C290" s="113"/>
      <c r="D290" s="113"/>
      <c r="E290" s="113"/>
      <c r="F290" s="92"/>
      <c r="G290" s="92">
        <f t="shared" si="25"/>
        <v>0</v>
      </c>
      <c r="H290" s="92">
        <f t="shared" si="26"/>
        <v>0</v>
      </c>
      <c r="I290" s="92"/>
      <c r="J290" s="118"/>
      <c r="K290" s="116"/>
      <c r="L290" s="116"/>
      <c r="M290" s="141"/>
      <c r="N290" s="92" t="str">
        <f t="shared" si="23"/>
        <v>豬</v>
      </c>
      <c r="O290" s="125"/>
      <c r="P290" s="117"/>
    </row>
    <row r="291" spans="1:16" ht="19.5" x14ac:dyDescent="0.25">
      <c r="A291" s="92">
        <f t="shared" si="24"/>
        <v>283</v>
      </c>
      <c r="B291" s="92"/>
      <c r="C291" s="113"/>
      <c r="D291" s="113"/>
      <c r="E291" s="113"/>
      <c r="F291" s="92"/>
      <c r="G291" s="92">
        <f t="shared" si="25"/>
        <v>0</v>
      </c>
      <c r="H291" s="92">
        <f t="shared" si="26"/>
        <v>0</v>
      </c>
      <c r="I291" s="92"/>
      <c r="J291" s="118"/>
      <c r="K291" s="116"/>
      <c r="L291" s="116"/>
      <c r="M291" s="141"/>
      <c r="N291" s="92" t="str">
        <f t="shared" si="23"/>
        <v>豬</v>
      </c>
      <c r="O291" s="125"/>
      <c r="P291" s="117"/>
    </row>
    <row r="292" spans="1:16" ht="19.5" x14ac:dyDescent="0.25">
      <c r="A292" s="92">
        <f t="shared" si="24"/>
        <v>284</v>
      </c>
      <c r="B292" s="92"/>
      <c r="C292" s="113"/>
      <c r="D292" s="113"/>
      <c r="E292" s="113"/>
      <c r="F292" s="92"/>
      <c r="G292" s="92">
        <f t="shared" si="25"/>
        <v>0</v>
      </c>
      <c r="H292" s="92">
        <f t="shared" si="26"/>
        <v>0</v>
      </c>
      <c r="I292" s="92"/>
      <c r="J292" s="118"/>
      <c r="K292" s="116"/>
      <c r="L292" s="116"/>
      <c r="M292" s="141"/>
      <c r="N292" s="92" t="str">
        <f t="shared" si="23"/>
        <v>豬</v>
      </c>
      <c r="O292" s="125"/>
      <c r="P292" s="117"/>
    </row>
    <row r="293" spans="1:16" ht="19.5" x14ac:dyDescent="0.25">
      <c r="A293" s="92">
        <f t="shared" si="24"/>
        <v>285</v>
      </c>
      <c r="B293" s="92"/>
      <c r="C293" s="113"/>
      <c r="D293" s="113"/>
      <c r="E293" s="113"/>
      <c r="F293" s="92"/>
      <c r="G293" s="92">
        <f t="shared" si="25"/>
        <v>0</v>
      </c>
      <c r="H293" s="92">
        <f t="shared" si="26"/>
        <v>0</v>
      </c>
      <c r="I293" s="92"/>
      <c r="J293" s="118"/>
      <c r="K293" s="116"/>
      <c r="L293" s="116"/>
      <c r="M293" s="141"/>
      <c r="N293" s="92" t="str">
        <f t="shared" ref="N293:N356" si="27">CHOOSE(IF(MOD(J293+1911,12)&lt;&gt;0,MOD(J293+1911,12),12),"雞","狗","豬","鼠","牛","虎","兔","龍","蛇","馬","羊","猴")</f>
        <v>豬</v>
      </c>
      <c r="O293" s="125"/>
      <c r="P293" s="117"/>
    </row>
    <row r="294" spans="1:16" ht="19.5" x14ac:dyDescent="0.25">
      <c r="A294" s="92">
        <f t="shared" si="24"/>
        <v>286</v>
      </c>
      <c r="B294" s="92"/>
      <c r="C294" s="113"/>
      <c r="D294" s="113"/>
      <c r="E294" s="113"/>
      <c r="F294" s="92"/>
      <c r="G294" s="92">
        <f t="shared" si="25"/>
        <v>0</v>
      </c>
      <c r="H294" s="92">
        <f t="shared" si="26"/>
        <v>0</v>
      </c>
      <c r="I294" s="92"/>
      <c r="J294" s="118"/>
      <c r="K294" s="116"/>
      <c r="L294" s="116"/>
      <c r="M294" s="141"/>
      <c r="N294" s="92" t="str">
        <f t="shared" si="27"/>
        <v>豬</v>
      </c>
      <c r="O294" s="125"/>
      <c r="P294" s="117"/>
    </row>
    <row r="295" spans="1:16" ht="19.5" x14ac:dyDescent="0.25">
      <c r="A295" s="92">
        <f t="shared" si="24"/>
        <v>287</v>
      </c>
      <c r="B295" s="92"/>
      <c r="C295" s="113"/>
      <c r="D295" s="113"/>
      <c r="E295" s="113"/>
      <c r="F295" s="92"/>
      <c r="G295" s="92">
        <f t="shared" si="25"/>
        <v>0</v>
      </c>
      <c r="H295" s="92">
        <f t="shared" si="26"/>
        <v>0</v>
      </c>
      <c r="I295" s="92"/>
      <c r="J295" s="118"/>
      <c r="K295" s="116"/>
      <c r="L295" s="116"/>
      <c r="M295" s="141"/>
      <c r="N295" s="92" t="str">
        <f t="shared" si="27"/>
        <v>豬</v>
      </c>
      <c r="O295" s="125"/>
      <c r="P295" s="117"/>
    </row>
    <row r="296" spans="1:16" ht="19.5" x14ac:dyDescent="0.25">
      <c r="A296" s="92">
        <f t="shared" si="24"/>
        <v>288</v>
      </c>
      <c r="B296" s="92"/>
      <c r="C296" s="113"/>
      <c r="D296" s="113"/>
      <c r="E296" s="113"/>
      <c r="F296" s="92"/>
      <c r="G296" s="92">
        <f t="shared" si="25"/>
        <v>0</v>
      </c>
      <c r="H296" s="92">
        <f t="shared" si="26"/>
        <v>0</v>
      </c>
      <c r="I296" s="92"/>
      <c r="J296" s="118"/>
      <c r="K296" s="116"/>
      <c r="L296" s="116"/>
      <c r="M296" s="141"/>
      <c r="N296" s="92" t="str">
        <f t="shared" si="27"/>
        <v>豬</v>
      </c>
      <c r="O296" s="125"/>
      <c r="P296" s="117"/>
    </row>
    <row r="297" spans="1:16" ht="19.5" x14ac:dyDescent="0.25">
      <c r="A297" s="92">
        <f t="shared" si="24"/>
        <v>289</v>
      </c>
      <c r="B297" s="92"/>
      <c r="C297" s="113"/>
      <c r="D297" s="113"/>
      <c r="E297" s="113"/>
      <c r="F297" s="92"/>
      <c r="G297" s="92">
        <f t="shared" si="25"/>
        <v>0</v>
      </c>
      <c r="H297" s="92">
        <f t="shared" si="26"/>
        <v>0</v>
      </c>
      <c r="I297" s="92"/>
      <c r="J297" s="118"/>
      <c r="K297" s="116"/>
      <c r="L297" s="116"/>
      <c r="M297" s="141"/>
      <c r="N297" s="92" t="str">
        <f t="shared" si="27"/>
        <v>豬</v>
      </c>
      <c r="O297" s="125"/>
      <c r="P297" s="117"/>
    </row>
    <row r="298" spans="1:16" ht="19.5" x14ac:dyDescent="0.25">
      <c r="A298" s="92">
        <f t="shared" si="24"/>
        <v>290</v>
      </c>
      <c r="B298" s="92"/>
      <c r="C298" s="113"/>
      <c r="D298" s="113"/>
      <c r="E298" s="113"/>
      <c r="F298" s="92"/>
      <c r="G298" s="92">
        <f t="shared" si="25"/>
        <v>0</v>
      </c>
      <c r="H298" s="92">
        <f t="shared" si="26"/>
        <v>0</v>
      </c>
      <c r="I298" s="92"/>
      <c r="J298" s="118"/>
      <c r="K298" s="116"/>
      <c r="L298" s="116"/>
      <c r="M298" s="141"/>
      <c r="N298" s="92" t="str">
        <f t="shared" si="27"/>
        <v>豬</v>
      </c>
      <c r="O298" s="125"/>
      <c r="P298" s="117"/>
    </row>
    <row r="299" spans="1:16" ht="19.5" x14ac:dyDescent="0.25">
      <c r="A299" s="92">
        <f t="shared" si="24"/>
        <v>291</v>
      </c>
      <c r="B299" s="92"/>
      <c r="C299" s="113"/>
      <c r="D299" s="113"/>
      <c r="E299" s="113"/>
      <c r="F299" s="92"/>
      <c r="G299" s="92">
        <f t="shared" si="25"/>
        <v>0</v>
      </c>
      <c r="H299" s="92">
        <f t="shared" si="26"/>
        <v>0</v>
      </c>
      <c r="I299" s="92"/>
      <c r="J299" s="118"/>
      <c r="K299" s="116"/>
      <c r="L299" s="116"/>
      <c r="M299" s="141"/>
      <c r="N299" s="92" t="str">
        <f t="shared" si="27"/>
        <v>豬</v>
      </c>
      <c r="O299" s="125"/>
      <c r="P299" s="117"/>
    </row>
    <row r="300" spans="1:16" ht="19.5" x14ac:dyDescent="0.25">
      <c r="A300" s="92">
        <f t="shared" si="24"/>
        <v>292</v>
      </c>
      <c r="B300" s="92"/>
      <c r="C300" s="113"/>
      <c r="D300" s="113"/>
      <c r="E300" s="113"/>
      <c r="F300" s="92"/>
      <c r="G300" s="92">
        <f t="shared" si="25"/>
        <v>0</v>
      </c>
      <c r="H300" s="92">
        <f t="shared" si="26"/>
        <v>0</v>
      </c>
      <c r="I300" s="92"/>
      <c r="J300" s="118"/>
      <c r="K300" s="116"/>
      <c r="L300" s="116"/>
      <c r="M300" s="141"/>
      <c r="N300" s="92" t="str">
        <f t="shared" si="27"/>
        <v>豬</v>
      </c>
      <c r="O300" s="125"/>
      <c r="P300" s="117"/>
    </row>
    <row r="301" spans="1:16" ht="19.5" x14ac:dyDescent="0.25">
      <c r="A301" s="92">
        <f t="shared" si="24"/>
        <v>293</v>
      </c>
      <c r="B301" s="92"/>
      <c r="C301" s="113"/>
      <c r="D301" s="113"/>
      <c r="E301" s="113"/>
      <c r="F301" s="92"/>
      <c r="G301" s="92">
        <f t="shared" si="25"/>
        <v>0</v>
      </c>
      <c r="H301" s="92">
        <f t="shared" si="26"/>
        <v>0</v>
      </c>
      <c r="I301" s="92"/>
      <c r="J301" s="118"/>
      <c r="K301" s="116"/>
      <c r="L301" s="116"/>
      <c r="M301" s="141"/>
      <c r="N301" s="92" t="str">
        <f t="shared" si="27"/>
        <v>豬</v>
      </c>
      <c r="O301" s="125"/>
      <c r="P301" s="117"/>
    </row>
    <row r="302" spans="1:16" ht="19.5" x14ac:dyDescent="0.25">
      <c r="A302" s="92">
        <f t="shared" si="24"/>
        <v>294</v>
      </c>
      <c r="B302" s="92"/>
      <c r="C302" s="113"/>
      <c r="D302" s="113"/>
      <c r="E302" s="113"/>
      <c r="F302" s="92"/>
      <c r="G302" s="92">
        <f t="shared" si="25"/>
        <v>0</v>
      </c>
      <c r="H302" s="92">
        <f t="shared" si="26"/>
        <v>0</v>
      </c>
      <c r="I302" s="92"/>
      <c r="J302" s="118"/>
      <c r="K302" s="116"/>
      <c r="L302" s="116"/>
      <c r="M302" s="141"/>
      <c r="N302" s="92" t="str">
        <f t="shared" si="27"/>
        <v>豬</v>
      </c>
      <c r="O302" s="125"/>
      <c r="P302" s="117"/>
    </row>
    <row r="303" spans="1:16" ht="19.5" x14ac:dyDescent="0.25">
      <c r="A303" s="92">
        <f t="shared" si="24"/>
        <v>295</v>
      </c>
      <c r="B303" s="92"/>
      <c r="C303" s="113"/>
      <c r="D303" s="113"/>
      <c r="E303" s="113"/>
      <c r="F303" s="92"/>
      <c r="G303" s="92">
        <f t="shared" si="25"/>
        <v>0</v>
      </c>
      <c r="H303" s="92">
        <f t="shared" si="26"/>
        <v>0</v>
      </c>
      <c r="I303" s="92"/>
      <c r="J303" s="118"/>
      <c r="K303" s="116"/>
      <c r="L303" s="116"/>
      <c r="M303" s="141"/>
      <c r="N303" s="92" t="str">
        <f t="shared" si="27"/>
        <v>豬</v>
      </c>
      <c r="O303" s="125"/>
      <c r="P303" s="117"/>
    </row>
    <row r="304" spans="1:16" ht="19.5" x14ac:dyDescent="0.25">
      <c r="A304" s="92">
        <f t="shared" si="24"/>
        <v>296</v>
      </c>
      <c r="B304" s="92"/>
      <c r="C304" s="113"/>
      <c r="D304" s="113"/>
      <c r="E304" s="113"/>
      <c r="F304" s="92"/>
      <c r="G304" s="92">
        <f t="shared" si="25"/>
        <v>0</v>
      </c>
      <c r="H304" s="92">
        <f t="shared" si="26"/>
        <v>0</v>
      </c>
      <c r="I304" s="92"/>
      <c r="J304" s="118"/>
      <c r="K304" s="116"/>
      <c r="L304" s="116"/>
      <c r="M304" s="141"/>
      <c r="N304" s="92" t="str">
        <f t="shared" si="27"/>
        <v>豬</v>
      </c>
      <c r="O304" s="125"/>
      <c r="P304" s="117"/>
    </row>
    <row r="305" spans="1:16" ht="19.5" x14ac:dyDescent="0.25">
      <c r="A305" s="92">
        <f t="shared" si="24"/>
        <v>297</v>
      </c>
      <c r="B305" s="92"/>
      <c r="C305" s="113"/>
      <c r="D305" s="113"/>
      <c r="E305" s="113"/>
      <c r="F305" s="92"/>
      <c r="G305" s="92">
        <f t="shared" si="25"/>
        <v>0</v>
      </c>
      <c r="H305" s="92">
        <f t="shared" si="26"/>
        <v>0</v>
      </c>
      <c r="I305" s="92"/>
      <c r="J305" s="118"/>
      <c r="K305" s="116"/>
      <c r="L305" s="116"/>
      <c r="M305" s="141"/>
      <c r="N305" s="92" t="str">
        <f t="shared" si="27"/>
        <v>豬</v>
      </c>
      <c r="O305" s="125"/>
      <c r="P305" s="117"/>
    </row>
    <row r="306" spans="1:16" ht="19.5" x14ac:dyDescent="0.25">
      <c r="A306" s="92">
        <f t="shared" si="24"/>
        <v>298</v>
      </c>
      <c r="B306" s="92"/>
      <c r="C306" s="113"/>
      <c r="D306" s="113"/>
      <c r="E306" s="113"/>
      <c r="F306" s="92"/>
      <c r="G306" s="92">
        <f t="shared" si="25"/>
        <v>0</v>
      </c>
      <c r="H306" s="92">
        <f t="shared" si="26"/>
        <v>0</v>
      </c>
      <c r="I306" s="92"/>
      <c r="J306" s="118"/>
      <c r="K306" s="116"/>
      <c r="L306" s="116"/>
      <c r="M306" s="141"/>
      <c r="N306" s="92" t="str">
        <f t="shared" si="27"/>
        <v>豬</v>
      </c>
      <c r="O306" s="125"/>
      <c r="P306" s="117"/>
    </row>
    <row r="307" spans="1:16" ht="19.5" x14ac:dyDescent="0.25">
      <c r="A307" s="92">
        <f t="shared" si="24"/>
        <v>299</v>
      </c>
      <c r="B307" s="92"/>
      <c r="C307" s="113"/>
      <c r="D307" s="113"/>
      <c r="E307" s="113"/>
      <c r="F307" s="92"/>
      <c r="G307" s="92">
        <f t="shared" si="25"/>
        <v>0</v>
      </c>
      <c r="H307" s="92">
        <f t="shared" si="26"/>
        <v>0</v>
      </c>
      <c r="I307" s="92"/>
      <c r="J307" s="118"/>
      <c r="K307" s="116"/>
      <c r="L307" s="116"/>
      <c r="M307" s="141"/>
      <c r="N307" s="92" t="str">
        <f t="shared" si="27"/>
        <v>豬</v>
      </c>
      <c r="O307" s="125"/>
      <c r="P307" s="117"/>
    </row>
    <row r="308" spans="1:16" ht="19.5" x14ac:dyDescent="0.25">
      <c r="A308" s="92">
        <f t="shared" si="24"/>
        <v>300</v>
      </c>
      <c r="B308" s="92"/>
      <c r="C308" s="113"/>
      <c r="D308" s="113"/>
      <c r="E308" s="113"/>
      <c r="F308" s="92"/>
      <c r="G308" s="92">
        <f t="shared" si="25"/>
        <v>0</v>
      </c>
      <c r="H308" s="92">
        <f t="shared" si="26"/>
        <v>0</v>
      </c>
      <c r="I308" s="92"/>
      <c r="J308" s="118"/>
      <c r="K308" s="116"/>
      <c r="L308" s="116"/>
      <c r="M308" s="141"/>
      <c r="N308" s="92" t="str">
        <f t="shared" si="27"/>
        <v>豬</v>
      </c>
      <c r="O308" s="125"/>
      <c r="P308" s="117"/>
    </row>
    <row r="309" spans="1:16" ht="19.5" x14ac:dyDescent="0.25">
      <c r="A309" s="92">
        <f t="shared" si="24"/>
        <v>301</v>
      </c>
      <c r="B309" s="92"/>
      <c r="C309" s="113"/>
      <c r="D309" s="113"/>
      <c r="E309" s="113"/>
      <c r="F309" s="92"/>
      <c r="G309" s="92">
        <f t="shared" si="25"/>
        <v>0</v>
      </c>
      <c r="H309" s="92">
        <f t="shared" si="26"/>
        <v>0</v>
      </c>
      <c r="I309" s="92"/>
      <c r="J309" s="118"/>
      <c r="K309" s="116"/>
      <c r="L309" s="116"/>
      <c r="M309" s="141"/>
      <c r="N309" s="92" t="str">
        <f t="shared" si="27"/>
        <v>豬</v>
      </c>
      <c r="O309" s="125"/>
      <c r="P309" s="117"/>
    </row>
    <row r="310" spans="1:16" ht="19.5" x14ac:dyDescent="0.25">
      <c r="A310" s="92">
        <f t="shared" si="24"/>
        <v>302</v>
      </c>
      <c r="B310" s="92"/>
      <c r="C310" s="113"/>
      <c r="D310" s="113"/>
      <c r="E310" s="113"/>
      <c r="F310" s="92"/>
      <c r="G310" s="92">
        <f t="shared" si="25"/>
        <v>0</v>
      </c>
      <c r="H310" s="92">
        <f t="shared" si="26"/>
        <v>0</v>
      </c>
      <c r="I310" s="92"/>
      <c r="J310" s="118"/>
      <c r="K310" s="116"/>
      <c r="L310" s="116"/>
      <c r="M310" s="141"/>
      <c r="N310" s="92" t="str">
        <f t="shared" si="27"/>
        <v>豬</v>
      </c>
      <c r="O310" s="125"/>
      <c r="P310" s="117"/>
    </row>
    <row r="311" spans="1:16" ht="19.5" x14ac:dyDescent="0.25">
      <c r="A311" s="92">
        <f t="shared" si="24"/>
        <v>303</v>
      </c>
      <c r="B311" s="92"/>
      <c r="C311" s="113"/>
      <c r="D311" s="113"/>
      <c r="E311" s="113"/>
      <c r="F311" s="92"/>
      <c r="G311" s="92">
        <f t="shared" si="25"/>
        <v>0</v>
      </c>
      <c r="H311" s="92">
        <f t="shared" si="26"/>
        <v>0</v>
      </c>
      <c r="I311" s="92"/>
      <c r="J311" s="118"/>
      <c r="K311" s="116"/>
      <c r="L311" s="116"/>
      <c r="M311" s="141"/>
      <c r="N311" s="92" t="str">
        <f t="shared" si="27"/>
        <v>豬</v>
      </c>
      <c r="O311" s="125"/>
      <c r="P311" s="117"/>
    </row>
    <row r="312" spans="1:16" ht="19.5" x14ac:dyDescent="0.25">
      <c r="A312" s="92">
        <f t="shared" si="24"/>
        <v>304</v>
      </c>
      <c r="B312" s="92"/>
      <c r="C312" s="113"/>
      <c r="D312" s="113"/>
      <c r="E312" s="113"/>
      <c r="F312" s="92"/>
      <c r="G312" s="92">
        <f t="shared" si="25"/>
        <v>0</v>
      </c>
      <c r="H312" s="92">
        <f t="shared" si="26"/>
        <v>0</v>
      </c>
      <c r="I312" s="92"/>
      <c r="J312" s="118"/>
      <c r="K312" s="116"/>
      <c r="L312" s="116"/>
      <c r="M312" s="141"/>
      <c r="N312" s="92" t="str">
        <f t="shared" si="27"/>
        <v>豬</v>
      </c>
      <c r="O312" s="125"/>
      <c r="P312" s="117"/>
    </row>
    <row r="313" spans="1:16" ht="19.5" x14ac:dyDescent="0.25">
      <c r="A313" s="92">
        <f t="shared" si="24"/>
        <v>305</v>
      </c>
      <c r="B313" s="92"/>
      <c r="C313" s="113"/>
      <c r="D313" s="113"/>
      <c r="E313" s="113"/>
      <c r="F313" s="92"/>
      <c r="G313" s="92">
        <f t="shared" si="25"/>
        <v>0</v>
      </c>
      <c r="H313" s="92">
        <f t="shared" si="26"/>
        <v>0</v>
      </c>
      <c r="I313" s="92"/>
      <c r="J313" s="118"/>
      <c r="K313" s="116"/>
      <c r="L313" s="116"/>
      <c r="M313" s="141"/>
      <c r="N313" s="92" t="str">
        <f t="shared" si="27"/>
        <v>豬</v>
      </c>
      <c r="O313" s="125"/>
      <c r="P313" s="117"/>
    </row>
    <row r="314" spans="1:16" ht="19.5" x14ac:dyDescent="0.25">
      <c r="A314" s="92">
        <f t="shared" si="24"/>
        <v>306</v>
      </c>
      <c r="B314" s="92"/>
      <c r="C314" s="113"/>
      <c r="D314" s="113"/>
      <c r="E314" s="113"/>
      <c r="F314" s="92"/>
      <c r="G314" s="92">
        <f t="shared" si="25"/>
        <v>0</v>
      </c>
      <c r="H314" s="92">
        <f t="shared" si="26"/>
        <v>0</v>
      </c>
      <c r="I314" s="92"/>
      <c r="J314" s="118"/>
      <c r="K314" s="116"/>
      <c r="L314" s="116"/>
      <c r="M314" s="141"/>
      <c r="N314" s="92" t="str">
        <f t="shared" si="27"/>
        <v>豬</v>
      </c>
      <c r="O314" s="125"/>
      <c r="P314" s="117"/>
    </row>
    <row r="315" spans="1:16" ht="19.5" x14ac:dyDescent="0.25">
      <c r="A315" s="92">
        <f t="shared" si="24"/>
        <v>307</v>
      </c>
      <c r="B315" s="92"/>
      <c r="C315" s="113"/>
      <c r="D315" s="113"/>
      <c r="E315" s="113"/>
      <c r="F315" s="92"/>
      <c r="G315" s="92">
        <f t="shared" si="25"/>
        <v>0</v>
      </c>
      <c r="H315" s="92">
        <f t="shared" si="26"/>
        <v>0</v>
      </c>
      <c r="I315" s="92"/>
      <c r="J315" s="118"/>
      <c r="K315" s="116"/>
      <c r="L315" s="116"/>
      <c r="M315" s="141"/>
      <c r="N315" s="92" t="str">
        <f t="shared" si="27"/>
        <v>豬</v>
      </c>
      <c r="O315" s="125"/>
      <c r="P315" s="117"/>
    </row>
    <row r="316" spans="1:16" ht="19.5" x14ac:dyDescent="0.25">
      <c r="A316" s="92">
        <f t="shared" si="24"/>
        <v>308</v>
      </c>
      <c r="B316" s="92"/>
      <c r="C316" s="113"/>
      <c r="D316" s="113"/>
      <c r="E316" s="113"/>
      <c r="F316" s="92"/>
      <c r="G316" s="92">
        <f t="shared" si="25"/>
        <v>0</v>
      </c>
      <c r="H316" s="92">
        <f t="shared" si="26"/>
        <v>0</v>
      </c>
      <c r="I316" s="92"/>
      <c r="J316" s="118"/>
      <c r="K316" s="116"/>
      <c r="L316" s="116"/>
      <c r="M316" s="141"/>
      <c r="N316" s="92" t="str">
        <f t="shared" si="27"/>
        <v>豬</v>
      </c>
      <c r="O316" s="125"/>
      <c r="P316" s="117"/>
    </row>
    <row r="317" spans="1:16" ht="19.5" x14ac:dyDescent="0.25">
      <c r="A317" s="92">
        <f t="shared" si="24"/>
        <v>309</v>
      </c>
      <c r="B317" s="92"/>
      <c r="C317" s="113"/>
      <c r="D317" s="113"/>
      <c r="E317" s="113"/>
      <c r="F317" s="92"/>
      <c r="G317" s="92">
        <f t="shared" si="25"/>
        <v>0</v>
      </c>
      <c r="H317" s="92">
        <f t="shared" si="26"/>
        <v>0</v>
      </c>
      <c r="I317" s="92"/>
      <c r="J317" s="118"/>
      <c r="K317" s="116"/>
      <c r="L317" s="116"/>
      <c r="M317" s="141"/>
      <c r="N317" s="92" t="str">
        <f t="shared" si="27"/>
        <v>豬</v>
      </c>
      <c r="O317" s="125"/>
      <c r="P317" s="117"/>
    </row>
    <row r="318" spans="1:16" ht="19.5" x14ac:dyDescent="0.25">
      <c r="A318" s="92">
        <f t="shared" si="24"/>
        <v>310</v>
      </c>
      <c r="B318" s="92"/>
      <c r="C318" s="113"/>
      <c r="D318" s="113"/>
      <c r="E318" s="113"/>
      <c r="F318" s="92"/>
      <c r="G318" s="92">
        <f t="shared" si="25"/>
        <v>0</v>
      </c>
      <c r="H318" s="92">
        <f t="shared" si="26"/>
        <v>0</v>
      </c>
      <c r="I318" s="92"/>
      <c r="J318" s="118"/>
      <c r="K318" s="116"/>
      <c r="L318" s="116"/>
      <c r="M318" s="141"/>
      <c r="N318" s="92" t="str">
        <f t="shared" si="27"/>
        <v>豬</v>
      </c>
      <c r="O318" s="125"/>
      <c r="P318" s="117"/>
    </row>
    <row r="319" spans="1:16" ht="19.5" x14ac:dyDescent="0.25">
      <c r="A319" s="92">
        <f t="shared" si="24"/>
        <v>311</v>
      </c>
      <c r="B319" s="92"/>
      <c r="C319" s="113"/>
      <c r="D319" s="113"/>
      <c r="E319" s="113"/>
      <c r="F319" s="92"/>
      <c r="G319" s="92">
        <f t="shared" si="25"/>
        <v>0</v>
      </c>
      <c r="H319" s="92">
        <f t="shared" si="26"/>
        <v>0</v>
      </c>
      <c r="I319" s="92"/>
      <c r="J319" s="118"/>
      <c r="K319" s="116"/>
      <c r="L319" s="116"/>
      <c r="M319" s="141"/>
      <c r="N319" s="92" t="str">
        <f t="shared" si="27"/>
        <v>豬</v>
      </c>
      <c r="O319" s="125"/>
      <c r="P319" s="117"/>
    </row>
    <row r="320" spans="1:16" ht="19.5" x14ac:dyDescent="0.25">
      <c r="A320" s="92">
        <f t="shared" si="24"/>
        <v>312</v>
      </c>
      <c r="B320" s="92"/>
      <c r="C320" s="113"/>
      <c r="D320" s="113"/>
      <c r="E320" s="113"/>
      <c r="F320" s="92"/>
      <c r="G320" s="92">
        <f t="shared" si="25"/>
        <v>0</v>
      </c>
      <c r="H320" s="92">
        <f t="shared" si="26"/>
        <v>0</v>
      </c>
      <c r="I320" s="92"/>
      <c r="J320" s="118"/>
      <c r="K320" s="116"/>
      <c r="L320" s="116"/>
      <c r="M320" s="141"/>
      <c r="N320" s="92" t="str">
        <f t="shared" si="27"/>
        <v>豬</v>
      </c>
      <c r="O320" s="125"/>
      <c r="P320" s="117"/>
    </row>
    <row r="321" spans="1:16" ht="19.5" x14ac:dyDescent="0.25">
      <c r="A321" s="92">
        <f t="shared" si="24"/>
        <v>313</v>
      </c>
      <c r="B321" s="92"/>
      <c r="C321" s="113"/>
      <c r="D321" s="113"/>
      <c r="E321" s="113"/>
      <c r="F321" s="92"/>
      <c r="G321" s="92">
        <f t="shared" si="25"/>
        <v>0</v>
      </c>
      <c r="H321" s="92">
        <f t="shared" si="26"/>
        <v>0</v>
      </c>
      <c r="I321" s="92"/>
      <c r="J321" s="118"/>
      <c r="K321" s="116"/>
      <c r="L321" s="116"/>
      <c r="M321" s="141"/>
      <c r="N321" s="92" t="str">
        <f t="shared" si="27"/>
        <v>豬</v>
      </c>
      <c r="O321" s="125"/>
      <c r="P321" s="117"/>
    </row>
    <row r="322" spans="1:16" ht="19.5" x14ac:dyDescent="0.25">
      <c r="A322" s="92">
        <f t="shared" si="24"/>
        <v>314</v>
      </c>
      <c r="B322" s="92"/>
      <c r="C322" s="113"/>
      <c r="D322" s="113"/>
      <c r="E322" s="113"/>
      <c r="F322" s="92"/>
      <c r="G322" s="92">
        <f t="shared" si="25"/>
        <v>0</v>
      </c>
      <c r="H322" s="92">
        <f t="shared" si="26"/>
        <v>0</v>
      </c>
      <c r="I322" s="92"/>
      <c r="J322" s="118"/>
      <c r="K322" s="116"/>
      <c r="L322" s="116"/>
      <c r="M322" s="141"/>
      <c r="N322" s="92" t="str">
        <f t="shared" si="27"/>
        <v>豬</v>
      </c>
      <c r="O322" s="125"/>
      <c r="P322" s="117"/>
    </row>
    <row r="323" spans="1:16" ht="19.5" x14ac:dyDescent="0.25">
      <c r="A323" s="92">
        <f t="shared" si="24"/>
        <v>315</v>
      </c>
      <c r="B323" s="92"/>
      <c r="C323" s="113"/>
      <c r="D323" s="113"/>
      <c r="E323" s="113"/>
      <c r="F323" s="92"/>
      <c r="G323" s="92">
        <f t="shared" si="25"/>
        <v>0</v>
      </c>
      <c r="H323" s="92">
        <f t="shared" si="26"/>
        <v>0</v>
      </c>
      <c r="I323" s="92"/>
      <c r="J323" s="118"/>
      <c r="K323" s="116"/>
      <c r="L323" s="116"/>
      <c r="M323" s="141"/>
      <c r="N323" s="92" t="str">
        <f t="shared" si="27"/>
        <v>豬</v>
      </c>
      <c r="O323" s="125"/>
      <c r="P323" s="117"/>
    </row>
    <row r="324" spans="1:16" ht="19.5" x14ac:dyDescent="0.25">
      <c r="A324" s="92">
        <f t="shared" si="24"/>
        <v>316</v>
      </c>
      <c r="B324" s="92"/>
      <c r="C324" s="113"/>
      <c r="D324" s="113"/>
      <c r="E324" s="113"/>
      <c r="F324" s="92"/>
      <c r="G324" s="92">
        <f t="shared" si="25"/>
        <v>0</v>
      </c>
      <c r="H324" s="92">
        <f t="shared" si="26"/>
        <v>0</v>
      </c>
      <c r="I324" s="92"/>
      <c r="J324" s="118"/>
      <c r="K324" s="116"/>
      <c r="L324" s="116"/>
      <c r="M324" s="141"/>
      <c r="N324" s="92" t="str">
        <f t="shared" si="27"/>
        <v>豬</v>
      </c>
      <c r="O324" s="125"/>
      <c r="P324" s="117"/>
    </row>
    <row r="325" spans="1:16" ht="19.5" x14ac:dyDescent="0.25">
      <c r="A325" s="92">
        <f t="shared" si="24"/>
        <v>317</v>
      </c>
      <c r="B325" s="92"/>
      <c r="C325" s="113"/>
      <c r="D325" s="113"/>
      <c r="E325" s="113"/>
      <c r="F325" s="92"/>
      <c r="G325" s="92">
        <f t="shared" si="25"/>
        <v>0</v>
      </c>
      <c r="H325" s="92">
        <f t="shared" si="26"/>
        <v>0</v>
      </c>
      <c r="I325" s="92"/>
      <c r="J325" s="118"/>
      <c r="K325" s="116"/>
      <c r="L325" s="116"/>
      <c r="M325" s="141"/>
      <c r="N325" s="92" t="str">
        <f t="shared" si="27"/>
        <v>豬</v>
      </c>
      <c r="O325" s="125"/>
      <c r="P325" s="117"/>
    </row>
    <row r="326" spans="1:16" ht="19.5" x14ac:dyDescent="0.25">
      <c r="A326" s="92">
        <f t="shared" si="24"/>
        <v>318</v>
      </c>
      <c r="B326" s="92"/>
      <c r="C326" s="113"/>
      <c r="D326" s="113"/>
      <c r="E326" s="113"/>
      <c r="F326" s="92"/>
      <c r="G326" s="92">
        <f t="shared" si="25"/>
        <v>0</v>
      </c>
      <c r="H326" s="92">
        <f t="shared" si="26"/>
        <v>0</v>
      </c>
      <c r="I326" s="92"/>
      <c r="J326" s="118"/>
      <c r="K326" s="116"/>
      <c r="L326" s="116"/>
      <c r="M326" s="141"/>
      <c r="N326" s="92" t="str">
        <f t="shared" si="27"/>
        <v>豬</v>
      </c>
      <c r="O326" s="125"/>
      <c r="P326" s="117"/>
    </row>
    <row r="327" spans="1:16" ht="19.5" x14ac:dyDescent="0.25">
      <c r="A327" s="92">
        <f t="shared" si="24"/>
        <v>319</v>
      </c>
      <c r="B327" s="92"/>
      <c r="C327" s="113"/>
      <c r="D327" s="113"/>
      <c r="E327" s="113"/>
      <c r="F327" s="92"/>
      <c r="G327" s="92">
        <f t="shared" si="25"/>
        <v>0</v>
      </c>
      <c r="H327" s="92">
        <f t="shared" si="26"/>
        <v>0</v>
      </c>
      <c r="I327" s="92"/>
      <c r="J327" s="118"/>
      <c r="K327" s="116"/>
      <c r="L327" s="116"/>
      <c r="M327" s="141"/>
      <c r="N327" s="92" t="str">
        <f t="shared" si="27"/>
        <v>豬</v>
      </c>
      <c r="O327" s="125"/>
      <c r="P327" s="117"/>
    </row>
    <row r="328" spans="1:16" ht="19.5" x14ac:dyDescent="0.25">
      <c r="A328" s="92">
        <f t="shared" si="24"/>
        <v>320</v>
      </c>
      <c r="B328" s="92"/>
      <c r="C328" s="113"/>
      <c r="D328" s="113"/>
      <c r="E328" s="113"/>
      <c r="F328" s="92"/>
      <c r="G328" s="92">
        <f t="shared" si="25"/>
        <v>0</v>
      </c>
      <c r="H328" s="92">
        <f t="shared" si="26"/>
        <v>0</v>
      </c>
      <c r="I328" s="92"/>
      <c r="J328" s="118"/>
      <c r="K328" s="116"/>
      <c r="L328" s="116"/>
      <c r="M328" s="141"/>
      <c r="N328" s="92" t="str">
        <f t="shared" si="27"/>
        <v>豬</v>
      </c>
      <c r="O328" s="125"/>
      <c r="P328" s="117"/>
    </row>
    <row r="329" spans="1:16" ht="19.5" x14ac:dyDescent="0.25">
      <c r="A329" s="92">
        <f t="shared" si="24"/>
        <v>321</v>
      </c>
      <c r="B329" s="92"/>
      <c r="C329" s="113"/>
      <c r="D329" s="113"/>
      <c r="E329" s="113"/>
      <c r="F329" s="92"/>
      <c r="G329" s="92">
        <f t="shared" si="25"/>
        <v>0</v>
      </c>
      <c r="H329" s="92">
        <f t="shared" si="26"/>
        <v>0</v>
      </c>
      <c r="I329" s="92"/>
      <c r="J329" s="118"/>
      <c r="K329" s="116"/>
      <c r="L329" s="116"/>
      <c r="M329" s="141"/>
      <c r="N329" s="92" t="str">
        <f t="shared" si="27"/>
        <v>豬</v>
      </c>
      <c r="O329" s="125"/>
      <c r="P329" s="117"/>
    </row>
    <row r="330" spans="1:16" ht="19.5" x14ac:dyDescent="0.25">
      <c r="A330" s="92">
        <f t="shared" si="24"/>
        <v>322</v>
      </c>
      <c r="B330" s="92"/>
      <c r="C330" s="113"/>
      <c r="D330" s="113"/>
      <c r="E330" s="113"/>
      <c r="F330" s="92"/>
      <c r="G330" s="92">
        <f t="shared" si="25"/>
        <v>0</v>
      </c>
      <c r="H330" s="92">
        <f t="shared" si="26"/>
        <v>0</v>
      </c>
      <c r="I330" s="92"/>
      <c r="J330" s="118"/>
      <c r="K330" s="116"/>
      <c r="L330" s="116"/>
      <c r="M330" s="141"/>
      <c r="N330" s="92" t="str">
        <f t="shared" si="27"/>
        <v>豬</v>
      </c>
      <c r="O330" s="125"/>
      <c r="P330" s="117"/>
    </row>
    <row r="331" spans="1:16" ht="19.5" x14ac:dyDescent="0.25">
      <c r="A331" s="92">
        <f t="shared" ref="A331:A394" si="28">A330+1</f>
        <v>323</v>
      </c>
      <c r="B331" s="92"/>
      <c r="C331" s="113"/>
      <c r="D331" s="113"/>
      <c r="E331" s="113"/>
      <c r="F331" s="92"/>
      <c r="G331" s="92">
        <f t="shared" si="25"/>
        <v>0</v>
      </c>
      <c r="H331" s="92">
        <f t="shared" si="26"/>
        <v>0</v>
      </c>
      <c r="I331" s="92"/>
      <c r="J331" s="118"/>
      <c r="K331" s="116"/>
      <c r="L331" s="116"/>
      <c r="M331" s="141"/>
      <c r="N331" s="92" t="str">
        <f t="shared" si="27"/>
        <v>豬</v>
      </c>
      <c r="O331" s="125"/>
      <c r="P331" s="117"/>
    </row>
    <row r="332" spans="1:16" ht="19.5" x14ac:dyDescent="0.25">
      <c r="A332" s="92">
        <f t="shared" si="28"/>
        <v>324</v>
      </c>
      <c r="B332" s="92"/>
      <c r="C332" s="113"/>
      <c r="D332" s="113"/>
      <c r="E332" s="113"/>
      <c r="F332" s="92"/>
      <c r="G332" s="92">
        <f t="shared" si="25"/>
        <v>0</v>
      </c>
      <c r="H332" s="92">
        <f t="shared" si="26"/>
        <v>0</v>
      </c>
      <c r="I332" s="92"/>
      <c r="J332" s="118"/>
      <c r="K332" s="116"/>
      <c r="L332" s="116"/>
      <c r="M332" s="141"/>
      <c r="N332" s="92" t="str">
        <f t="shared" si="27"/>
        <v>豬</v>
      </c>
      <c r="O332" s="125"/>
      <c r="P332" s="117"/>
    </row>
    <row r="333" spans="1:16" ht="19.5" x14ac:dyDescent="0.25">
      <c r="A333" s="92">
        <f t="shared" si="28"/>
        <v>325</v>
      </c>
      <c r="B333" s="92"/>
      <c r="C333" s="113"/>
      <c r="D333" s="113"/>
      <c r="E333" s="113"/>
      <c r="F333" s="92"/>
      <c r="G333" s="92">
        <f t="shared" si="25"/>
        <v>0</v>
      </c>
      <c r="H333" s="92">
        <f t="shared" si="26"/>
        <v>0</v>
      </c>
      <c r="I333" s="92"/>
      <c r="J333" s="118"/>
      <c r="K333" s="116"/>
      <c r="L333" s="116"/>
      <c r="M333" s="141"/>
      <c r="N333" s="92" t="str">
        <f t="shared" si="27"/>
        <v>豬</v>
      </c>
      <c r="O333" s="125"/>
      <c r="P333" s="117"/>
    </row>
    <row r="334" spans="1:16" ht="19.5" x14ac:dyDescent="0.25">
      <c r="A334" s="92">
        <f t="shared" si="28"/>
        <v>326</v>
      </c>
      <c r="B334" s="92"/>
      <c r="C334" s="113"/>
      <c r="D334" s="113"/>
      <c r="E334" s="113"/>
      <c r="F334" s="92"/>
      <c r="G334" s="92">
        <f t="shared" si="25"/>
        <v>0</v>
      </c>
      <c r="H334" s="92">
        <f t="shared" si="26"/>
        <v>0</v>
      </c>
      <c r="I334" s="92"/>
      <c r="J334" s="118"/>
      <c r="K334" s="116"/>
      <c r="L334" s="116"/>
      <c r="M334" s="141"/>
      <c r="N334" s="92" t="str">
        <f t="shared" si="27"/>
        <v>豬</v>
      </c>
      <c r="O334" s="125"/>
      <c r="P334" s="117"/>
    </row>
    <row r="335" spans="1:16" ht="19.5" x14ac:dyDescent="0.25">
      <c r="A335" s="92">
        <f t="shared" si="28"/>
        <v>327</v>
      </c>
      <c r="B335" s="92"/>
      <c r="C335" s="113"/>
      <c r="D335" s="113"/>
      <c r="E335" s="113"/>
      <c r="F335" s="92"/>
      <c r="G335" s="92">
        <f t="shared" si="25"/>
        <v>0</v>
      </c>
      <c r="H335" s="92">
        <f t="shared" si="26"/>
        <v>0</v>
      </c>
      <c r="I335" s="92"/>
      <c r="J335" s="118"/>
      <c r="K335" s="116"/>
      <c r="L335" s="116"/>
      <c r="M335" s="141"/>
      <c r="N335" s="92" t="str">
        <f t="shared" si="27"/>
        <v>豬</v>
      </c>
      <c r="O335" s="125"/>
      <c r="P335" s="117"/>
    </row>
    <row r="336" spans="1:16" ht="19.5" x14ac:dyDescent="0.25">
      <c r="A336" s="92">
        <f t="shared" si="28"/>
        <v>328</v>
      </c>
      <c r="B336" s="92"/>
      <c r="C336" s="113"/>
      <c r="D336" s="113"/>
      <c r="E336" s="113"/>
      <c r="F336" s="92"/>
      <c r="G336" s="92">
        <f t="shared" si="25"/>
        <v>0</v>
      </c>
      <c r="H336" s="92">
        <f t="shared" si="26"/>
        <v>0</v>
      </c>
      <c r="I336" s="92"/>
      <c r="J336" s="118"/>
      <c r="K336" s="116"/>
      <c r="L336" s="116"/>
      <c r="M336" s="141"/>
      <c r="N336" s="92" t="str">
        <f t="shared" si="27"/>
        <v>豬</v>
      </c>
      <c r="O336" s="125"/>
      <c r="P336" s="117"/>
    </row>
    <row r="337" spans="1:16" ht="19.5" x14ac:dyDescent="0.25">
      <c r="A337" s="92">
        <f t="shared" si="28"/>
        <v>329</v>
      </c>
      <c r="B337" s="92"/>
      <c r="C337" s="113"/>
      <c r="D337" s="113"/>
      <c r="E337" s="113"/>
      <c r="F337" s="92"/>
      <c r="G337" s="92">
        <f t="shared" si="25"/>
        <v>0</v>
      </c>
      <c r="H337" s="92">
        <f t="shared" si="26"/>
        <v>0</v>
      </c>
      <c r="I337" s="92"/>
      <c r="J337" s="118"/>
      <c r="K337" s="116"/>
      <c r="L337" s="116"/>
      <c r="M337" s="141"/>
      <c r="N337" s="92" t="str">
        <f t="shared" si="27"/>
        <v>豬</v>
      </c>
      <c r="O337" s="125"/>
      <c r="P337" s="117"/>
    </row>
    <row r="338" spans="1:16" ht="19.5" x14ac:dyDescent="0.25">
      <c r="A338" s="92">
        <f t="shared" si="28"/>
        <v>330</v>
      </c>
      <c r="B338" s="92"/>
      <c r="C338" s="113"/>
      <c r="D338" s="113"/>
      <c r="E338" s="113"/>
      <c r="F338" s="92"/>
      <c r="G338" s="92">
        <f t="shared" si="25"/>
        <v>0</v>
      </c>
      <c r="H338" s="92">
        <f t="shared" si="26"/>
        <v>0</v>
      </c>
      <c r="I338" s="92"/>
      <c r="J338" s="118"/>
      <c r="K338" s="116"/>
      <c r="L338" s="116"/>
      <c r="M338" s="141"/>
      <c r="N338" s="92" t="str">
        <f t="shared" si="27"/>
        <v>豬</v>
      </c>
      <c r="O338" s="125"/>
      <c r="P338" s="117"/>
    </row>
    <row r="339" spans="1:16" ht="19.5" x14ac:dyDescent="0.25">
      <c r="A339" s="92">
        <f t="shared" si="28"/>
        <v>331</v>
      </c>
      <c r="B339" s="92"/>
      <c r="C339" s="113"/>
      <c r="D339" s="113"/>
      <c r="E339" s="113"/>
      <c r="F339" s="92"/>
      <c r="G339" s="92">
        <f t="shared" si="25"/>
        <v>0</v>
      </c>
      <c r="H339" s="92">
        <f t="shared" si="26"/>
        <v>0</v>
      </c>
      <c r="I339" s="92"/>
      <c r="J339" s="118"/>
      <c r="K339" s="116"/>
      <c r="L339" s="116"/>
      <c r="M339" s="141"/>
      <c r="N339" s="92" t="str">
        <f t="shared" si="27"/>
        <v>豬</v>
      </c>
      <c r="O339" s="125"/>
      <c r="P339" s="117"/>
    </row>
    <row r="340" spans="1:16" ht="19.5" x14ac:dyDescent="0.25">
      <c r="A340" s="92">
        <f t="shared" si="28"/>
        <v>332</v>
      </c>
      <c r="B340" s="92"/>
      <c r="C340" s="113"/>
      <c r="D340" s="113"/>
      <c r="E340" s="113"/>
      <c r="F340" s="92"/>
      <c r="G340" s="92">
        <f t="shared" si="25"/>
        <v>0</v>
      </c>
      <c r="H340" s="92">
        <f t="shared" si="26"/>
        <v>0</v>
      </c>
      <c r="I340" s="92"/>
      <c r="J340" s="118"/>
      <c r="K340" s="116"/>
      <c r="L340" s="116"/>
      <c r="M340" s="141"/>
      <c r="N340" s="92" t="str">
        <f t="shared" si="27"/>
        <v>豬</v>
      </c>
      <c r="O340" s="125"/>
      <c r="P340" s="117"/>
    </row>
    <row r="341" spans="1:16" ht="19.5" x14ac:dyDescent="0.25">
      <c r="A341" s="92">
        <f t="shared" si="28"/>
        <v>333</v>
      </c>
      <c r="B341" s="92"/>
      <c r="C341" s="113"/>
      <c r="D341" s="113"/>
      <c r="E341" s="113"/>
      <c r="F341" s="92"/>
      <c r="G341" s="92">
        <f t="shared" si="25"/>
        <v>0</v>
      </c>
      <c r="H341" s="92">
        <f t="shared" si="26"/>
        <v>0</v>
      </c>
      <c r="I341" s="92"/>
      <c r="J341" s="118"/>
      <c r="K341" s="116"/>
      <c r="L341" s="116"/>
      <c r="M341" s="141"/>
      <c r="N341" s="92" t="str">
        <f t="shared" si="27"/>
        <v>豬</v>
      </c>
      <c r="O341" s="125"/>
      <c r="P341" s="117"/>
    </row>
    <row r="342" spans="1:16" ht="19.5" x14ac:dyDescent="0.25">
      <c r="A342" s="92">
        <f t="shared" si="28"/>
        <v>334</v>
      </c>
      <c r="B342" s="92"/>
      <c r="C342" s="113"/>
      <c r="D342" s="113"/>
      <c r="E342" s="113"/>
      <c r="F342" s="92"/>
      <c r="G342" s="92">
        <f t="shared" si="25"/>
        <v>0</v>
      </c>
      <c r="H342" s="92">
        <f t="shared" si="26"/>
        <v>0</v>
      </c>
      <c r="I342" s="92"/>
      <c r="J342" s="118"/>
      <c r="K342" s="116"/>
      <c r="L342" s="116"/>
      <c r="M342" s="141"/>
      <c r="N342" s="92" t="str">
        <f t="shared" si="27"/>
        <v>豬</v>
      </c>
      <c r="O342" s="125"/>
      <c r="P342" s="117"/>
    </row>
    <row r="343" spans="1:16" ht="19.5" x14ac:dyDescent="0.25">
      <c r="A343" s="92">
        <f t="shared" si="28"/>
        <v>335</v>
      </c>
      <c r="B343" s="92"/>
      <c r="C343" s="113"/>
      <c r="D343" s="113"/>
      <c r="E343" s="113"/>
      <c r="F343" s="92"/>
      <c r="G343" s="92">
        <f t="shared" ref="G343:G406" si="29">IF(F343&gt;=600,1,0)</f>
        <v>0</v>
      </c>
      <c r="H343" s="92">
        <f t="shared" ref="H343:H406" si="30">IF(I343="已收",C343+D343+E343+F343,0)</f>
        <v>0</v>
      </c>
      <c r="I343" s="92"/>
      <c r="J343" s="118"/>
      <c r="K343" s="116"/>
      <c r="L343" s="116"/>
      <c r="M343" s="141"/>
      <c r="N343" s="92" t="str">
        <f t="shared" si="27"/>
        <v>豬</v>
      </c>
      <c r="O343" s="125"/>
      <c r="P343" s="117"/>
    </row>
    <row r="344" spans="1:16" ht="19.5" x14ac:dyDescent="0.25">
      <c r="A344" s="92">
        <f t="shared" si="28"/>
        <v>336</v>
      </c>
      <c r="B344" s="92"/>
      <c r="C344" s="113"/>
      <c r="D344" s="113"/>
      <c r="E344" s="113"/>
      <c r="F344" s="92"/>
      <c r="G344" s="92">
        <f t="shared" si="29"/>
        <v>0</v>
      </c>
      <c r="H344" s="92">
        <f t="shared" si="30"/>
        <v>0</v>
      </c>
      <c r="I344" s="92"/>
      <c r="J344" s="118"/>
      <c r="K344" s="116"/>
      <c r="L344" s="116"/>
      <c r="M344" s="141"/>
      <c r="N344" s="92" t="str">
        <f t="shared" si="27"/>
        <v>豬</v>
      </c>
      <c r="O344" s="125"/>
      <c r="P344" s="117"/>
    </row>
    <row r="345" spans="1:16" ht="19.5" x14ac:dyDescent="0.25">
      <c r="A345" s="92">
        <f t="shared" si="28"/>
        <v>337</v>
      </c>
      <c r="B345" s="92"/>
      <c r="C345" s="113"/>
      <c r="D345" s="113"/>
      <c r="E345" s="113"/>
      <c r="F345" s="92"/>
      <c r="G345" s="92">
        <f t="shared" si="29"/>
        <v>0</v>
      </c>
      <c r="H345" s="92">
        <f t="shared" si="30"/>
        <v>0</v>
      </c>
      <c r="I345" s="92"/>
      <c r="J345" s="118"/>
      <c r="K345" s="116"/>
      <c r="L345" s="116"/>
      <c r="M345" s="141"/>
      <c r="N345" s="92" t="str">
        <f t="shared" si="27"/>
        <v>豬</v>
      </c>
      <c r="O345" s="125"/>
      <c r="P345" s="117"/>
    </row>
    <row r="346" spans="1:16" ht="19.5" x14ac:dyDescent="0.25">
      <c r="A346" s="92">
        <f t="shared" si="28"/>
        <v>338</v>
      </c>
      <c r="B346" s="92"/>
      <c r="C346" s="113"/>
      <c r="D346" s="113"/>
      <c r="E346" s="113"/>
      <c r="F346" s="92"/>
      <c r="G346" s="92">
        <f t="shared" si="29"/>
        <v>0</v>
      </c>
      <c r="H346" s="92">
        <f t="shared" si="30"/>
        <v>0</v>
      </c>
      <c r="I346" s="92"/>
      <c r="J346" s="118"/>
      <c r="K346" s="116"/>
      <c r="L346" s="116"/>
      <c r="M346" s="141"/>
      <c r="N346" s="92" t="str">
        <f t="shared" si="27"/>
        <v>豬</v>
      </c>
      <c r="O346" s="125"/>
      <c r="P346" s="117"/>
    </row>
    <row r="347" spans="1:16" ht="19.5" x14ac:dyDescent="0.25">
      <c r="A347" s="92">
        <f t="shared" si="28"/>
        <v>339</v>
      </c>
      <c r="B347" s="92"/>
      <c r="C347" s="113"/>
      <c r="D347" s="113"/>
      <c r="E347" s="113"/>
      <c r="F347" s="92"/>
      <c r="G347" s="92">
        <f t="shared" si="29"/>
        <v>0</v>
      </c>
      <c r="H347" s="92">
        <f t="shared" si="30"/>
        <v>0</v>
      </c>
      <c r="I347" s="92"/>
      <c r="J347" s="118"/>
      <c r="K347" s="116"/>
      <c r="L347" s="116"/>
      <c r="M347" s="141"/>
      <c r="N347" s="92" t="str">
        <f t="shared" si="27"/>
        <v>豬</v>
      </c>
      <c r="O347" s="125"/>
      <c r="P347" s="117"/>
    </row>
    <row r="348" spans="1:16" ht="19.5" x14ac:dyDescent="0.25">
      <c r="A348" s="92">
        <f t="shared" si="28"/>
        <v>340</v>
      </c>
      <c r="B348" s="92"/>
      <c r="C348" s="113"/>
      <c r="D348" s="113"/>
      <c r="E348" s="113"/>
      <c r="F348" s="92"/>
      <c r="G348" s="92">
        <f t="shared" si="29"/>
        <v>0</v>
      </c>
      <c r="H348" s="92">
        <f t="shared" si="30"/>
        <v>0</v>
      </c>
      <c r="I348" s="92"/>
      <c r="J348" s="118"/>
      <c r="K348" s="116"/>
      <c r="L348" s="116"/>
      <c r="M348" s="141"/>
      <c r="N348" s="92" t="str">
        <f t="shared" si="27"/>
        <v>豬</v>
      </c>
      <c r="O348" s="125"/>
      <c r="P348" s="117"/>
    </row>
    <row r="349" spans="1:16" ht="19.5" x14ac:dyDescent="0.25">
      <c r="A349" s="92">
        <f t="shared" si="28"/>
        <v>341</v>
      </c>
      <c r="B349" s="92"/>
      <c r="C349" s="113"/>
      <c r="D349" s="113"/>
      <c r="E349" s="113"/>
      <c r="F349" s="92"/>
      <c r="G349" s="92">
        <f t="shared" si="29"/>
        <v>0</v>
      </c>
      <c r="H349" s="92">
        <f t="shared" si="30"/>
        <v>0</v>
      </c>
      <c r="I349" s="92"/>
      <c r="J349" s="118"/>
      <c r="K349" s="116"/>
      <c r="L349" s="116"/>
      <c r="M349" s="141"/>
      <c r="N349" s="92" t="str">
        <f t="shared" si="27"/>
        <v>豬</v>
      </c>
      <c r="O349" s="125"/>
      <c r="P349" s="117"/>
    </row>
    <row r="350" spans="1:16" ht="19.5" x14ac:dyDescent="0.25">
      <c r="A350" s="92">
        <f t="shared" si="28"/>
        <v>342</v>
      </c>
      <c r="B350" s="92"/>
      <c r="C350" s="113"/>
      <c r="D350" s="113"/>
      <c r="E350" s="113"/>
      <c r="F350" s="92"/>
      <c r="G350" s="92">
        <f t="shared" si="29"/>
        <v>0</v>
      </c>
      <c r="H350" s="92">
        <f t="shared" si="30"/>
        <v>0</v>
      </c>
      <c r="I350" s="92"/>
      <c r="J350" s="118"/>
      <c r="K350" s="116"/>
      <c r="L350" s="116"/>
      <c r="M350" s="141"/>
      <c r="N350" s="92" t="str">
        <f t="shared" si="27"/>
        <v>豬</v>
      </c>
      <c r="O350" s="125"/>
      <c r="P350" s="117"/>
    </row>
    <row r="351" spans="1:16" ht="19.5" x14ac:dyDescent="0.25">
      <c r="A351" s="92">
        <f t="shared" si="28"/>
        <v>343</v>
      </c>
      <c r="B351" s="92"/>
      <c r="C351" s="113"/>
      <c r="D351" s="113"/>
      <c r="E351" s="113"/>
      <c r="F351" s="92"/>
      <c r="G351" s="92">
        <f t="shared" si="29"/>
        <v>0</v>
      </c>
      <c r="H351" s="92">
        <f t="shared" si="30"/>
        <v>0</v>
      </c>
      <c r="I351" s="92"/>
      <c r="J351" s="118"/>
      <c r="K351" s="116"/>
      <c r="L351" s="116"/>
      <c r="M351" s="141"/>
      <c r="N351" s="92" t="str">
        <f t="shared" si="27"/>
        <v>豬</v>
      </c>
      <c r="O351" s="125"/>
      <c r="P351" s="117"/>
    </row>
    <row r="352" spans="1:16" ht="19.5" x14ac:dyDescent="0.25">
      <c r="A352" s="92">
        <f t="shared" si="28"/>
        <v>344</v>
      </c>
      <c r="B352" s="92"/>
      <c r="C352" s="113"/>
      <c r="D352" s="113"/>
      <c r="E352" s="113"/>
      <c r="F352" s="92"/>
      <c r="G352" s="92">
        <f t="shared" si="29"/>
        <v>0</v>
      </c>
      <c r="H352" s="92">
        <f t="shared" si="30"/>
        <v>0</v>
      </c>
      <c r="I352" s="92"/>
      <c r="J352" s="118"/>
      <c r="K352" s="116"/>
      <c r="L352" s="116"/>
      <c r="M352" s="141"/>
      <c r="N352" s="92" t="str">
        <f t="shared" si="27"/>
        <v>豬</v>
      </c>
      <c r="O352" s="125"/>
      <c r="P352" s="117"/>
    </row>
    <row r="353" spans="1:16" ht="19.5" x14ac:dyDescent="0.25">
      <c r="A353" s="92">
        <f t="shared" si="28"/>
        <v>345</v>
      </c>
      <c r="B353" s="92"/>
      <c r="C353" s="113"/>
      <c r="D353" s="113"/>
      <c r="E353" s="113"/>
      <c r="F353" s="92"/>
      <c r="G353" s="92">
        <f t="shared" si="29"/>
        <v>0</v>
      </c>
      <c r="H353" s="92">
        <f t="shared" si="30"/>
        <v>0</v>
      </c>
      <c r="I353" s="92"/>
      <c r="J353" s="118"/>
      <c r="K353" s="116"/>
      <c r="L353" s="116"/>
      <c r="M353" s="141"/>
      <c r="N353" s="92" t="str">
        <f t="shared" si="27"/>
        <v>豬</v>
      </c>
      <c r="O353" s="125"/>
      <c r="P353" s="117"/>
    </row>
    <row r="354" spans="1:16" ht="19.5" x14ac:dyDescent="0.25">
      <c r="A354" s="92">
        <f t="shared" si="28"/>
        <v>346</v>
      </c>
      <c r="B354" s="92"/>
      <c r="C354" s="113"/>
      <c r="D354" s="113"/>
      <c r="E354" s="113"/>
      <c r="F354" s="92"/>
      <c r="G354" s="92">
        <f t="shared" si="29"/>
        <v>0</v>
      </c>
      <c r="H354" s="92">
        <f t="shared" si="30"/>
        <v>0</v>
      </c>
      <c r="I354" s="92"/>
      <c r="J354" s="118"/>
      <c r="K354" s="116"/>
      <c r="L354" s="116"/>
      <c r="M354" s="141"/>
      <c r="N354" s="92" t="str">
        <f t="shared" si="27"/>
        <v>豬</v>
      </c>
      <c r="O354" s="125"/>
      <c r="P354" s="117"/>
    </row>
    <row r="355" spans="1:16" ht="19.5" x14ac:dyDescent="0.25">
      <c r="A355" s="92">
        <f t="shared" si="28"/>
        <v>347</v>
      </c>
      <c r="B355" s="92"/>
      <c r="C355" s="113"/>
      <c r="D355" s="113"/>
      <c r="E355" s="113"/>
      <c r="F355" s="92"/>
      <c r="G355" s="92">
        <f t="shared" si="29"/>
        <v>0</v>
      </c>
      <c r="H355" s="92">
        <f t="shared" si="30"/>
        <v>0</v>
      </c>
      <c r="I355" s="92"/>
      <c r="J355" s="118"/>
      <c r="K355" s="116"/>
      <c r="L355" s="116"/>
      <c r="M355" s="141"/>
      <c r="N355" s="92" t="str">
        <f t="shared" si="27"/>
        <v>豬</v>
      </c>
      <c r="O355" s="125"/>
      <c r="P355" s="117"/>
    </row>
    <row r="356" spans="1:16" ht="19.5" x14ac:dyDescent="0.25">
      <c r="A356" s="92">
        <f t="shared" si="28"/>
        <v>348</v>
      </c>
      <c r="B356" s="92"/>
      <c r="C356" s="113"/>
      <c r="D356" s="113"/>
      <c r="E356" s="113"/>
      <c r="F356" s="92"/>
      <c r="G356" s="92">
        <f t="shared" si="29"/>
        <v>0</v>
      </c>
      <c r="H356" s="92">
        <f t="shared" si="30"/>
        <v>0</v>
      </c>
      <c r="I356" s="92"/>
      <c r="J356" s="118"/>
      <c r="K356" s="116"/>
      <c r="L356" s="116"/>
      <c r="M356" s="141"/>
      <c r="N356" s="92" t="str">
        <f t="shared" si="27"/>
        <v>豬</v>
      </c>
      <c r="O356" s="125"/>
      <c r="P356" s="117"/>
    </row>
    <row r="357" spans="1:16" ht="19.5" x14ac:dyDescent="0.25">
      <c r="A357" s="92">
        <f t="shared" si="28"/>
        <v>349</v>
      </c>
      <c r="B357" s="92"/>
      <c r="C357" s="113"/>
      <c r="D357" s="113"/>
      <c r="E357" s="113"/>
      <c r="F357" s="92"/>
      <c r="G357" s="92">
        <f t="shared" si="29"/>
        <v>0</v>
      </c>
      <c r="H357" s="92">
        <f t="shared" si="30"/>
        <v>0</v>
      </c>
      <c r="I357" s="92"/>
      <c r="J357" s="118"/>
      <c r="K357" s="116"/>
      <c r="L357" s="116"/>
      <c r="M357" s="141"/>
      <c r="N357" s="92" t="str">
        <f t="shared" ref="N357:N420" si="31">CHOOSE(IF(MOD(J357+1911,12)&lt;&gt;0,MOD(J357+1911,12),12),"雞","狗","豬","鼠","牛","虎","兔","龍","蛇","馬","羊","猴")</f>
        <v>豬</v>
      </c>
      <c r="O357" s="125"/>
      <c r="P357" s="117"/>
    </row>
    <row r="358" spans="1:16" ht="19.5" x14ac:dyDescent="0.25">
      <c r="A358" s="92">
        <f t="shared" si="28"/>
        <v>350</v>
      </c>
      <c r="B358" s="92"/>
      <c r="C358" s="113"/>
      <c r="D358" s="113"/>
      <c r="E358" s="113"/>
      <c r="F358" s="92"/>
      <c r="G358" s="92">
        <f t="shared" si="29"/>
        <v>0</v>
      </c>
      <c r="H358" s="92">
        <f t="shared" si="30"/>
        <v>0</v>
      </c>
      <c r="I358" s="92"/>
      <c r="J358" s="118"/>
      <c r="K358" s="116"/>
      <c r="L358" s="116"/>
      <c r="M358" s="141"/>
      <c r="N358" s="92" t="str">
        <f t="shared" si="31"/>
        <v>豬</v>
      </c>
      <c r="O358" s="125"/>
      <c r="P358" s="117"/>
    </row>
    <row r="359" spans="1:16" ht="19.5" x14ac:dyDescent="0.25">
      <c r="A359" s="92">
        <f t="shared" si="28"/>
        <v>351</v>
      </c>
      <c r="B359" s="92"/>
      <c r="C359" s="113"/>
      <c r="D359" s="113"/>
      <c r="E359" s="113"/>
      <c r="F359" s="92"/>
      <c r="G359" s="92">
        <f t="shared" si="29"/>
        <v>0</v>
      </c>
      <c r="H359" s="92">
        <f t="shared" si="30"/>
        <v>0</v>
      </c>
      <c r="I359" s="92"/>
      <c r="J359" s="118"/>
      <c r="K359" s="116"/>
      <c r="L359" s="116"/>
      <c r="M359" s="141"/>
      <c r="N359" s="92" t="str">
        <f t="shared" si="31"/>
        <v>豬</v>
      </c>
      <c r="O359" s="125"/>
      <c r="P359" s="117"/>
    </row>
    <row r="360" spans="1:16" ht="19.5" x14ac:dyDescent="0.25">
      <c r="A360" s="92">
        <f t="shared" si="28"/>
        <v>352</v>
      </c>
      <c r="B360" s="92"/>
      <c r="C360" s="113"/>
      <c r="D360" s="113"/>
      <c r="E360" s="113"/>
      <c r="F360" s="92"/>
      <c r="G360" s="92">
        <f t="shared" si="29"/>
        <v>0</v>
      </c>
      <c r="H360" s="92">
        <f t="shared" si="30"/>
        <v>0</v>
      </c>
      <c r="I360" s="92"/>
      <c r="J360" s="118"/>
      <c r="K360" s="116"/>
      <c r="L360" s="116"/>
      <c r="M360" s="141"/>
      <c r="N360" s="92" t="str">
        <f t="shared" si="31"/>
        <v>豬</v>
      </c>
      <c r="O360" s="125"/>
      <c r="P360" s="117"/>
    </row>
    <row r="361" spans="1:16" ht="19.5" x14ac:dyDescent="0.25">
      <c r="A361" s="92">
        <f t="shared" si="28"/>
        <v>353</v>
      </c>
      <c r="B361" s="92"/>
      <c r="C361" s="113"/>
      <c r="D361" s="113"/>
      <c r="E361" s="113"/>
      <c r="F361" s="92"/>
      <c r="G361" s="92">
        <f t="shared" si="29"/>
        <v>0</v>
      </c>
      <c r="H361" s="92">
        <f t="shared" si="30"/>
        <v>0</v>
      </c>
      <c r="I361" s="92"/>
      <c r="J361" s="118"/>
      <c r="K361" s="116"/>
      <c r="L361" s="116"/>
      <c r="M361" s="141"/>
      <c r="N361" s="92" t="str">
        <f t="shared" si="31"/>
        <v>豬</v>
      </c>
      <c r="O361" s="125"/>
      <c r="P361" s="117"/>
    </row>
    <row r="362" spans="1:16" ht="19.5" x14ac:dyDescent="0.25">
      <c r="A362" s="92">
        <f t="shared" si="28"/>
        <v>354</v>
      </c>
      <c r="B362" s="92"/>
      <c r="C362" s="113"/>
      <c r="D362" s="113"/>
      <c r="E362" s="113"/>
      <c r="F362" s="92"/>
      <c r="G362" s="92">
        <f t="shared" si="29"/>
        <v>0</v>
      </c>
      <c r="H362" s="92">
        <f t="shared" si="30"/>
        <v>0</v>
      </c>
      <c r="I362" s="92"/>
      <c r="J362" s="118"/>
      <c r="K362" s="116"/>
      <c r="L362" s="116"/>
      <c r="M362" s="141"/>
      <c r="N362" s="92" t="str">
        <f t="shared" si="31"/>
        <v>豬</v>
      </c>
      <c r="O362" s="125"/>
      <c r="P362" s="117"/>
    </row>
    <row r="363" spans="1:16" ht="19.5" x14ac:dyDescent="0.25">
      <c r="A363" s="92">
        <f t="shared" si="28"/>
        <v>355</v>
      </c>
      <c r="B363" s="92"/>
      <c r="C363" s="113"/>
      <c r="D363" s="113"/>
      <c r="E363" s="113"/>
      <c r="F363" s="92"/>
      <c r="G363" s="92">
        <f t="shared" si="29"/>
        <v>0</v>
      </c>
      <c r="H363" s="92">
        <f t="shared" si="30"/>
        <v>0</v>
      </c>
      <c r="I363" s="92"/>
      <c r="J363" s="118"/>
      <c r="K363" s="116"/>
      <c r="L363" s="116"/>
      <c r="M363" s="141"/>
      <c r="N363" s="92" t="str">
        <f t="shared" si="31"/>
        <v>豬</v>
      </c>
      <c r="O363" s="125"/>
      <c r="P363" s="117"/>
    </row>
    <row r="364" spans="1:16" ht="19.5" x14ac:dyDescent="0.25">
      <c r="A364" s="92">
        <f t="shared" si="28"/>
        <v>356</v>
      </c>
      <c r="B364" s="92"/>
      <c r="C364" s="113"/>
      <c r="D364" s="113"/>
      <c r="E364" s="113"/>
      <c r="F364" s="92"/>
      <c r="G364" s="92">
        <f t="shared" si="29"/>
        <v>0</v>
      </c>
      <c r="H364" s="92">
        <f t="shared" si="30"/>
        <v>0</v>
      </c>
      <c r="I364" s="92"/>
      <c r="J364" s="118"/>
      <c r="K364" s="116"/>
      <c r="L364" s="116"/>
      <c r="M364" s="141"/>
      <c r="N364" s="92" t="str">
        <f t="shared" si="31"/>
        <v>豬</v>
      </c>
      <c r="O364" s="125"/>
      <c r="P364" s="117"/>
    </row>
    <row r="365" spans="1:16" ht="19.5" x14ac:dyDescent="0.25">
      <c r="A365" s="92">
        <f t="shared" si="28"/>
        <v>357</v>
      </c>
      <c r="B365" s="92"/>
      <c r="C365" s="113"/>
      <c r="D365" s="113"/>
      <c r="E365" s="113"/>
      <c r="F365" s="92"/>
      <c r="G365" s="92">
        <f t="shared" si="29"/>
        <v>0</v>
      </c>
      <c r="H365" s="92">
        <f t="shared" si="30"/>
        <v>0</v>
      </c>
      <c r="I365" s="92"/>
      <c r="J365" s="118"/>
      <c r="K365" s="116"/>
      <c r="L365" s="116"/>
      <c r="M365" s="141"/>
      <c r="N365" s="92" t="str">
        <f t="shared" si="31"/>
        <v>豬</v>
      </c>
      <c r="O365" s="125"/>
      <c r="P365" s="117"/>
    </row>
    <row r="366" spans="1:16" ht="19.5" x14ac:dyDescent="0.25">
      <c r="A366" s="92">
        <f t="shared" si="28"/>
        <v>358</v>
      </c>
      <c r="B366" s="92"/>
      <c r="C366" s="113"/>
      <c r="D366" s="113"/>
      <c r="E366" s="113"/>
      <c r="F366" s="92"/>
      <c r="G366" s="92">
        <f t="shared" si="29"/>
        <v>0</v>
      </c>
      <c r="H366" s="92">
        <f t="shared" si="30"/>
        <v>0</v>
      </c>
      <c r="I366" s="92"/>
      <c r="J366" s="118"/>
      <c r="K366" s="116"/>
      <c r="L366" s="116"/>
      <c r="M366" s="141"/>
      <c r="N366" s="92" t="str">
        <f t="shared" si="31"/>
        <v>豬</v>
      </c>
      <c r="O366" s="125"/>
      <c r="P366" s="117"/>
    </row>
    <row r="367" spans="1:16" ht="19.5" x14ac:dyDescent="0.25">
      <c r="A367" s="92">
        <f t="shared" si="28"/>
        <v>359</v>
      </c>
      <c r="B367" s="92"/>
      <c r="C367" s="113"/>
      <c r="D367" s="113"/>
      <c r="E367" s="113"/>
      <c r="F367" s="92"/>
      <c r="G367" s="92">
        <f t="shared" si="29"/>
        <v>0</v>
      </c>
      <c r="H367" s="92">
        <f t="shared" si="30"/>
        <v>0</v>
      </c>
      <c r="I367" s="92"/>
      <c r="J367" s="118"/>
      <c r="K367" s="116"/>
      <c r="L367" s="116"/>
      <c r="M367" s="141"/>
      <c r="N367" s="92" t="str">
        <f t="shared" si="31"/>
        <v>豬</v>
      </c>
      <c r="O367" s="125"/>
      <c r="P367" s="117"/>
    </row>
    <row r="368" spans="1:16" ht="19.5" x14ac:dyDescent="0.25">
      <c r="A368" s="92">
        <f t="shared" si="28"/>
        <v>360</v>
      </c>
      <c r="B368" s="92"/>
      <c r="C368" s="113"/>
      <c r="D368" s="113"/>
      <c r="E368" s="113"/>
      <c r="F368" s="92"/>
      <c r="G368" s="92">
        <f t="shared" si="29"/>
        <v>0</v>
      </c>
      <c r="H368" s="92">
        <f t="shared" si="30"/>
        <v>0</v>
      </c>
      <c r="I368" s="92"/>
      <c r="J368" s="118"/>
      <c r="K368" s="116"/>
      <c r="L368" s="116"/>
      <c r="M368" s="141"/>
      <c r="N368" s="92" t="str">
        <f t="shared" si="31"/>
        <v>豬</v>
      </c>
      <c r="O368" s="125"/>
      <c r="P368" s="117"/>
    </row>
    <row r="369" spans="1:16" ht="19.5" x14ac:dyDescent="0.25">
      <c r="A369" s="92">
        <f t="shared" si="28"/>
        <v>361</v>
      </c>
      <c r="B369" s="92"/>
      <c r="C369" s="113"/>
      <c r="D369" s="113"/>
      <c r="E369" s="113"/>
      <c r="F369" s="92"/>
      <c r="G369" s="92">
        <f t="shared" si="29"/>
        <v>0</v>
      </c>
      <c r="H369" s="92">
        <f t="shared" si="30"/>
        <v>0</v>
      </c>
      <c r="I369" s="92"/>
      <c r="J369" s="118"/>
      <c r="K369" s="116"/>
      <c r="L369" s="116"/>
      <c r="M369" s="141"/>
      <c r="N369" s="92" t="str">
        <f t="shared" si="31"/>
        <v>豬</v>
      </c>
      <c r="O369" s="125"/>
      <c r="P369" s="117"/>
    </row>
    <row r="370" spans="1:16" ht="19.5" x14ac:dyDescent="0.25">
      <c r="A370" s="92">
        <f t="shared" si="28"/>
        <v>362</v>
      </c>
      <c r="B370" s="92"/>
      <c r="C370" s="113"/>
      <c r="D370" s="113"/>
      <c r="E370" s="113"/>
      <c r="F370" s="92"/>
      <c r="G370" s="92">
        <f t="shared" si="29"/>
        <v>0</v>
      </c>
      <c r="H370" s="92">
        <f t="shared" si="30"/>
        <v>0</v>
      </c>
      <c r="I370" s="92"/>
      <c r="J370" s="118"/>
      <c r="K370" s="116"/>
      <c r="L370" s="116"/>
      <c r="M370" s="141"/>
      <c r="N370" s="92" t="str">
        <f t="shared" si="31"/>
        <v>豬</v>
      </c>
      <c r="O370" s="125"/>
      <c r="P370" s="117"/>
    </row>
    <row r="371" spans="1:16" ht="19.5" x14ac:dyDescent="0.25">
      <c r="A371" s="92">
        <f t="shared" si="28"/>
        <v>363</v>
      </c>
      <c r="B371" s="92"/>
      <c r="C371" s="113"/>
      <c r="D371" s="113"/>
      <c r="E371" s="113"/>
      <c r="F371" s="92"/>
      <c r="G371" s="92">
        <f t="shared" si="29"/>
        <v>0</v>
      </c>
      <c r="H371" s="92">
        <f t="shared" si="30"/>
        <v>0</v>
      </c>
      <c r="I371" s="92"/>
      <c r="J371" s="118"/>
      <c r="K371" s="116"/>
      <c r="L371" s="116"/>
      <c r="M371" s="141"/>
      <c r="N371" s="92" t="str">
        <f t="shared" si="31"/>
        <v>豬</v>
      </c>
      <c r="O371" s="125"/>
      <c r="P371" s="117"/>
    </row>
    <row r="372" spans="1:16" ht="19.5" x14ac:dyDescent="0.25">
      <c r="A372" s="92">
        <f t="shared" si="28"/>
        <v>364</v>
      </c>
      <c r="B372" s="92"/>
      <c r="C372" s="113"/>
      <c r="D372" s="113"/>
      <c r="E372" s="113"/>
      <c r="F372" s="92"/>
      <c r="G372" s="92">
        <f t="shared" si="29"/>
        <v>0</v>
      </c>
      <c r="H372" s="92">
        <f t="shared" si="30"/>
        <v>0</v>
      </c>
      <c r="I372" s="92"/>
      <c r="J372" s="118"/>
      <c r="K372" s="116"/>
      <c r="L372" s="116"/>
      <c r="M372" s="141"/>
      <c r="N372" s="92" t="str">
        <f t="shared" si="31"/>
        <v>豬</v>
      </c>
      <c r="O372" s="125"/>
      <c r="P372" s="117"/>
    </row>
    <row r="373" spans="1:16" ht="19.5" x14ac:dyDescent="0.25">
      <c r="A373" s="92">
        <f t="shared" si="28"/>
        <v>365</v>
      </c>
      <c r="B373" s="92"/>
      <c r="C373" s="113"/>
      <c r="D373" s="113"/>
      <c r="E373" s="113"/>
      <c r="F373" s="92"/>
      <c r="G373" s="92">
        <f t="shared" si="29"/>
        <v>0</v>
      </c>
      <c r="H373" s="92">
        <f t="shared" si="30"/>
        <v>0</v>
      </c>
      <c r="I373" s="92"/>
      <c r="J373" s="118"/>
      <c r="K373" s="116"/>
      <c r="L373" s="116"/>
      <c r="M373" s="141"/>
      <c r="N373" s="92" t="str">
        <f t="shared" si="31"/>
        <v>豬</v>
      </c>
      <c r="O373" s="125"/>
      <c r="P373" s="117"/>
    </row>
    <row r="374" spans="1:16" ht="19.5" x14ac:dyDescent="0.25">
      <c r="A374" s="92">
        <f t="shared" si="28"/>
        <v>366</v>
      </c>
      <c r="B374" s="92"/>
      <c r="C374" s="113"/>
      <c r="D374" s="113"/>
      <c r="E374" s="113"/>
      <c r="F374" s="92"/>
      <c r="G374" s="92">
        <f t="shared" si="29"/>
        <v>0</v>
      </c>
      <c r="H374" s="92">
        <f t="shared" si="30"/>
        <v>0</v>
      </c>
      <c r="I374" s="92"/>
      <c r="J374" s="118"/>
      <c r="K374" s="116"/>
      <c r="L374" s="116"/>
      <c r="M374" s="141"/>
      <c r="N374" s="92" t="str">
        <f t="shared" si="31"/>
        <v>豬</v>
      </c>
      <c r="O374" s="125"/>
      <c r="P374" s="117"/>
    </row>
    <row r="375" spans="1:16" ht="19.5" x14ac:dyDescent="0.25">
      <c r="A375" s="92">
        <f t="shared" si="28"/>
        <v>367</v>
      </c>
      <c r="B375" s="92"/>
      <c r="C375" s="113"/>
      <c r="D375" s="113"/>
      <c r="E375" s="113"/>
      <c r="F375" s="92"/>
      <c r="G375" s="92">
        <f t="shared" si="29"/>
        <v>0</v>
      </c>
      <c r="H375" s="92">
        <f t="shared" si="30"/>
        <v>0</v>
      </c>
      <c r="I375" s="92"/>
      <c r="J375" s="118"/>
      <c r="K375" s="116"/>
      <c r="L375" s="116"/>
      <c r="M375" s="141"/>
      <c r="N375" s="92" t="str">
        <f t="shared" si="31"/>
        <v>豬</v>
      </c>
      <c r="O375" s="125"/>
      <c r="P375" s="117"/>
    </row>
    <row r="376" spans="1:16" ht="19.5" x14ac:dyDescent="0.25">
      <c r="A376" s="92">
        <f t="shared" si="28"/>
        <v>368</v>
      </c>
      <c r="B376" s="92"/>
      <c r="C376" s="113"/>
      <c r="D376" s="113"/>
      <c r="E376" s="113"/>
      <c r="F376" s="92"/>
      <c r="G376" s="92">
        <f t="shared" si="29"/>
        <v>0</v>
      </c>
      <c r="H376" s="92">
        <f t="shared" si="30"/>
        <v>0</v>
      </c>
      <c r="I376" s="92"/>
      <c r="J376" s="118"/>
      <c r="K376" s="116"/>
      <c r="L376" s="116"/>
      <c r="M376" s="141"/>
      <c r="N376" s="92" t="str">
        <f t="shared" si="31"/>
        <v>豬</v>
      </c>
      <c r="O376" s="125"/>
      <c r="P376" s="117"/>
    </row>
    <row r="377" spans="1:16" ht="19.5" x14ac:dyDescent="0.25">
      <c r="A377" s="92">
        <f t="shared" si="28"/>
        <v>369</v>
      </c>
      <c r="B377" s="92"/>
      <c r="C377" s="113"/>
      <c r="D377" s="113"/>
      <c r="E377" s="113"/>
      <c r="F377" s="92"/>
      <c r="G377" s="92">
        <f t="shared" si="29"/>
        <v>0</v>
      </c>
      <c r="H377" s="92">
        <f t="shared" si="30"/>
        <v>0</v>
      </c>
      <c r="I377" s="92"/>
      <c r="J377" s="118"/>
      <c r="K377" s="116"/>
      <c r="L377" s="116"/>
      <c r="M377" s="141"/>
      <c r="N377" s="92" t="str">
        <f t="shared" si="31"/>
        <v>豬</v>
      </c>
      <c r="O377" s="125"/>
      <c r="P377" s="117"/>
    </row>
    <row r="378" spans="1:16" ht="19.5" x14ac:dyDescent="0.25">
      <c r="A378" s="92">
        <f t="shared" si="28"/>
        <v>370</v>
      </c>
      <c r="B378" s="92"/>
      <c r="C378" s="113"/>
      <c r="D378" s="113"/>
      <c r="E378" s="113"/>
      <c r="F378" s="92"/>
      <c r="G378" s="92">
        <f t="shared" si="29"/>
        <v>0</v>
      </c>
      <c r="H378" s="92">
        <f t="shared" si="30"/>
        <v>0</v>
      </c>
      <c r="I378" s="92"/>
      <c r="J378" s="118"/>
      <c r="K378" s="116"/>
      <c r="L378" s="116"/>
      <c r="M378" s="141"/>
      <c r="N378" s="92" t="str">
        <f t="shared" si="31"/>
        <v>豬</v>
      </c>
      <c r="O378" s="125"/>
      <c r="P378" s="117"/>
    </row>
    <row r="379" spans="1:16" ht="19.5" x14ac:dyDescent="0.25">
      <c r="A379" s="92">
        <f t="shared" si="28"/>
        <v>371</v>
      </c>
      <c r="B379" s="92"/>
      <c r="C379" s="113"/>
      <c r="D379" s="113"/>
      <c r="E379" s="113"/>
      <c r="F379" s="92"/>
      <c r="G379" s="92">
        <f t="shared" si="29"/>
        <v>0</v>
      </c>
      <c r="H379" s="92">
        <f t="shared" si="30"/>
        <v>0</v>
      </c>
      <c r="I379" s="92"/>
      <c r="J379" s="118"/>
      <c r="K379" s="116"/>
      <c r="L379" s="116"/>
      <c r="M379" s="141"/>
      <c r="N379" s="92" t="str">
        <f t="shared" si="31"/>
        <v>豬</v>
      </c>
      <c r="O379" s="125"/>
      <c r="P379" s="117"/>
    </row>
    <row r="380" spans="1:16" ht="19.5" x14ac:dyDescent="0.25">
      <c r="A380" s="92">
        <f t="shared" si="28"/>
        <v>372</v>
      </c>
      <c r="B380" s="92"/>
      <c r="C380" s="113"/>
      <c r="D380" s="113"/>
      <c r="E380" s="113"/>
      <c r="F380" s="92"/>
      <c r="G380" s="92">
        <f t="shared" si="29"/>
        <v>0</v>
      </c>
      <c r="H380" s="92">
        <f t="shared" si="30"/>
        <v>0</v>
      </c>
      <c r="I380" s="92"/>
      <c r="J380" s="118"/>
      <c r="K380" s="116"/>
      <c r="L380" s="116"/>
      <c r="M380" s="141"/>
      <c r="N380" s="92" t="str">
        <f t="shared" si="31"/>
        <v>豬</v>
      </c>
      <c r="O380" s="125"/>
      <c r="P380" s="117"/>
    </row>
    <row r="381" spans="1:16" ht="19.5" x14ac:dyDescent="0.25">
      <c r="A381" s="92">
        <f t="shared" si="28"/>
        <v>373</v>
      </c>
      <c r="B381" s="92"/>
      <c r="C381" s="113"/>
      <c r="D381" s="113"/>
      <c r="E381" s="113"/>
      <c r="F381" s="92"/>
      <c r="G381" s="92">
        <f t="shared" si="29"/>
        <v>0</v>
      </c>
      <c r="H381" s="92">
        <f t="shared" si="30"/>
        <v>0</v>
      </c>
      <c r="I381" s="92"/>
      <c r="J381" s="118"/>
      <c r="K381" s="116"/>
      <c r="L381" s="116"/>
      <c r="M381" s="141"/>
      <c r="N381" s="92" t="str">
        <f t="shared" si="31"/>
        <v>豬</v>
      </c>
      <c r="O381" s="125"/>
      <c r="P381" s="117"/>
    </row>
    <row r="382" spans="1:16" ht="19.5" x14ac:dyDescent="0.25">
      <c r="A382" s="92">
        <f t="shared" si="28"/>
        <v>374</v>
      </c>
      <c r="B382" s="92"/>
      <c r="C382" s="113"/>
      <c r="D382" s="113"/>
      <c r="E382" s="113"/>
      <c r="F382" s="92"/>
      <c r="G382" s="92">
        <f t="shared" si="29"/>
        <v>0</v>
      </c>
      <c r="H382" s="92">
        <f t="shared" si="30"/>
        <v>0</v>
      </c>
      <c r="I382" s="92"/>
      <c r="J382" s="118"/>
      <c r="K382" s="116"/>
      <c r="L382" s="116"/>
      <c r="M382" s="141"/>
      <c r="N382" s="92" t="str">
        <f t="shared" si="31"/>
        <v>豬</v>
      </c>
      <c r="O382" s="125"/>
      <c r="P382" s="117"/>
    </row>
    <row r="383" spans="1:16" ht="19.5" x14ac:dyDescent="0.25">
      <c r="A383" s="92">
        <f t="shared" si="28"/>
        <v>375</v>
      </c>
      <c r="B383" s="92"/>
      <c r="C383" s="113"/>
      <c r="D383" s="113"/>
      <c r="E383" s="113"/>
      <c r="F383" s="92"/>
      <c r="G383" s="92">
        <f t="shared" si="29"/>
        <v>0</v>
      </c>
      <c r="H383" s="92">
        <f t="shared" si="30"/>
        <v>0</v>
      </c>
      <c r="I383" s="92"/>
      <c r="J383" s="118"/>
      <c r="K383" s="116"/>
      <c r="L383" s="116"/>
      <c r="M383" s="141"/>
      <c r="N383" s="92" t="str">
        <f t="shared" si="31"/>
        <v>豬</v>
      </c>
      <c r="O383" s="125"/>
      <c r="P383" s="117"/>
    </row>
    <row r="384" spans="1:16" ht="19.5" x14ac:dyDescent="0.25">
      <c r="A384" s="92">
        <f t="shared" si="28"/>
        <v>376</v>
      </c>
      <c r="B384" s="92"/>
      <c r="C384" s="113"/>
      <c r="D384" s="113"/>
      <c r="E384" s="113"/>
      <c r="F384" s="92"/>
      <c r="G384" s="92">
        <f t="shared" si="29"/>
        <v>0</v>
      </c>
      <c r="H384" s="92">
        <f t="shared" si="30"/>
        <v>0</v>
      </c>
      <c r="I384" s="92"/>
      <c r="J384" s="118"/>
      <c r="K384" s="116"/>
      <c r="L384" s="116"/>
      <c r="M384" s="141"/>
      <c r="N384" s="92" t="str">
        <f t="shared" si="31"/>
        <v>豬</v>
      </c>
      <c r="O384" s="125"/>
      <c r="P384" s="117"/>
    </row>
    <row r="385" spans="1:16" ht="19.5" x14ac:dyDescent="0.25">
      <c r="A385" s="92">
        <f t="shared" si="28"/>
        <v>377</v>
      </c>
      <c r="B385" s="92"/>
      <c r="C385" s="113"/>
      <c r="D385" s="113"/>
      <c r="E385" s="113"/>
      <c r="F385" s="92"/>
      <c r="G385" s="92">
        <f t="shared" si="29"/>
        <v>0</v>
      </c>
      <c r="H385" s="92">
        <f t="shared" si="30"/>
        <v>0</v>
      </c>
      <c r="I385" s="92"/>
      <c r="J385" s="118"/>
      <c r="K385" s="116"/>
      <c r="L385" s="116"/>
      <c r="M385" s="141"/>
      <c r="N385" s="92" t="str">
        <f t="shared" si="31"/>
        <v>豬</v>
      </c>
      <c r="O385" s="125"/>
      <c r="P385" s="117"/>
    </row>
    <row r="386" spans="1:16" ht="19.5" x14ac:dyDescent="0.25">
      <c r="A386" s="92">
        <f t="shared" si="28"/>
        <v>378</v>
      </c>
      <c r="B386" s="92"/>
      <c r="C386" s="113"/>
      <c r="D386" s="113"/>
      <c r="E386" s="113"/>
      <c r="F386" s="92"/>
      <c r="G386" s="92">
        <f t="shared" si="29"/>
        <v>0</v>
      </c>
      <c r="H386" s="92">
        <f t="shared" si="30"/>
        <v>0</v>
      </c>
      <c r="I386" s="92"/>
      <c r="J386" s="118"/>
      <c r="K386" s="116"/>
      <c r="L386" s="116"/>
      <c r="M386" s="141"/>
      <c r="N386" s="92" t="str">
        <f t="shared" si="31"/>
        <v>豬</v>
      </c>
      <c r="O386" s="125"/>
      <c r="P386" s="117"/>
    </row>
    <row r="387" spans="1:16" ht="19.5" x14ac:dyDescent="0.25">
      <c r="A387" s="92">
        <f t="shared" si="28"/>
        <v>379</v>
      </c>
      <c r="B387" s="92"/>
      <c r="C387" s="113"/>
      <c r="D387" s="113"/>
      <c r="E387" s="113"/>
      <c r="F387" s="92"/>
      <c r="G387" s="92">
        <f t="shared" si="29"/>
        <v>0</v>
      </c>
      <c r="H387" s="92">
        <f t="shared" si="30"/>
        <v>0</v>
      </c>
      <c r="I387" s="92"/>
      <c r="J387" s="118"/>
      <c r="K387" s="116"/>
      <c r="L387" s="116"/>
      <c r="M387" s="141"/>
      <c r="N387" s="92" t="str">
        <f t="shared" si="31"/>
        <v>豬</v>
      </c>
      <c r="O387" s="125"/>
      <c r="P387" s="117"/>
    </row>
    <row r="388" spans="1:16" ht="19.5" x14ac:dyDescent="0.25">
      <c r="A388" s="92">
        <f t="shared" si="28"/>
        <v>380</v>
      </c>
      <c r="B388" s="92"/>
      <c r="C388" s="113"/>
      <c r="D388" s="113"/>
      <c r="E388" s="113"/>
      <c r="F388" s="92"/>
      <c r="G388" s="92">
        <f t="shared" si="29"/>
        <v>0</v>
      </c>
      <c r="H388" s="92">
        <f t="shared" si="30"/>
        <v>0</v>
      </c>
      <c r="I388" s="92"/>
      <c r="J388" s="118"/>
      <c r="K388" s="116"/>
      <c r="L388" s="116"/>
      <c r="M388" s="141"/>
      <c r="N388" s="92" t="str">
        <f t="shared" si="31"/>
        <v>豬</v>
      </c>
      <c r="O388" s="125"/>
      <c r="P388" s="117"/>
    </row>
    <row r="389" spans="1:16" ht="19.5" x14ac:dyDescent="0.25">
      <c r="A389" s="92">
        <f t="shared" si="28"/>
        <v>381</v>
      </c>
      <c r="B389" s="92"/>
      <c r="C389" s="113"/>
      <c r="D389" s="113"/>
      <c r="E389" s="113"/>
      <c r="F389" s="92"/>
      <c r="G389" s="92">
        <f t="shared" si="29"/>
        <v>0</v>
      </c>
      <c r="H389" s="92">
        <f t="shared" si="30"/>
        <v>0</v>
      </c>
      <c r="I389" s="92"/>
      <c r="J389" s="118"/>
      <c r="K389" s="116"/>
      <c r="L389" s="116"/>
      <c r="M389" s="141"/>
      <c r="N389" s="92" t="str">
        <f t="shared" si="31"/>
        <v>豬</v>
      </c>
      <c r="O389" s="125"/>
      <c r="P389" s="117"/>
    </row>
    <row r="390" spans="1:16" ht="19.5" x14ac:dyDescent="0.25">
      <c r="A390" s="92">
        <f t="shared" si="28"/>
        <v>382</v>
      </c>
      <c r="B390" s="92"/>
      <c r="C390" s="113"/>
      <c r="D390" s="113"/>
      <c r="E390" s="113"/>
      <c r="F390" s="92"/>
      <c r="G390" s="92">
        <f t="shared" si="29"/>
        <v>0</v>
      </c>
      <c r="H390" s="92">
        <f t="shared" si="30"/>
        <v>0</v>
      </c>
      <c r="I390" s="92"/>
      <c r="J390" s="118"/>
      <c r="K390" s="116"/>
      <c r="L390" s="116"/>
      <c r="M390" s="141"/>
      <c r="N390" s="92" t="str">
        <f t="shared" si="31"/>
        <v>豬</v>
      </c>
      <c r="O390" s="125"/>
      <c r="P390" s="117"/>
    </row>
    <row r="391" spans="1:16" ht="19.5" x14ac:dyDescent="0.25">
      <c r="A391" s="92">
        <f t="shared" si="28"/>
        <v>383</v>
      </c>
      <c r="B391" s="92"/>
      <c r="C391" s="113"/>
      <c r="D391" s="113"/>
      <c r="E391" s="113"/>
      <c r="F391" s="92"/>
      <c r="G391" s="92">
        <f t="shared" si="29"/>
        <v>0</v>
      </c>
      <c r="H391" s="92">
        <f t="shared" si="30"/>
        <v>0</v>
      </c>
      <c r="I391" s="92"/>
      <c r="J391" s="118"/>
      <c r="K391" s="116"/>
      <c r="L391" s="116"/>
      <c r="M391" s="141"/>
      <c r="N391" s="92" t="str">
        <f t="shared" si="31"/>
        <v>豬</v>
      </c>
      <c r="O391" s="125"/>
      <c r="P391" s="117"/>
    </row>
    <row r="392" spans="1:16" ht="19.5" x14ac:dyDescent="0.25">
      <c r="A392" s="92">
        <f t="shared" si="28"/>
        <v>384</v>
      </c>
      <c r="B392" s="92"/>
      <c r="C392" s="113"/>
      <c r="D392" s="113"/>
      <c r="E392" s="113"/>
      <c r="F392" s="92"/>
      <c r="G392" s="92">
        <f t="shared" si="29"/>
        <v>0</v>
      </c>
      <c r="H392" s="92">
        <f t="shared" si="30"/>
        <v>0</v>
      </c>
      <c r="I392" s="92"/>
      <c r="J392" s="118"/>
      <c r="K392" s="116"/>
      <c r="L392" s="116"/>
      <c r="M392" s="141"/>
      <c r="N392" s="92" t="str">
        <f t="shared" si="31"/>
        <v>豬</v>
      </c>
      <c r="O392" s="125"/>
      <c r="P392" s="117"/>
    </row>
    <row r="393" spans="1:16" ht="19.5" x14ac:dyDescent="0.25">
      <c r="A393" s="92">
        <f t="shared" si="28"/>
        <v>385</v>
      </c>
      <c r="B393" s="92"/>
      <c r="C393" s="113"/>
      <c r="D393" s="113"/>
      <c r="E393" s="113"/>
      <c r="F393" s="92"/>
      <c r="G393" s="92">
        <f t="shared" si="29"/>
        <v>0</v>
      </c>
      <c r="H393" s="92">
        <f t="shared" si="30"/>
        <v>0</v>
      </c>
      <c r="I393" s="92"/>
      <c r="J393" s="118"/>
      <c r="K393" s="116"/>
      <c r="L393" s="116"/>
      <c r="M393" s="141"/>
      <c r="N393" s="92" t="str">
        <f t="shared" si="31"/>
        <v>豬</v>
      </c>
      <c r="O393" s="125"/>
      <c r="P393" s="117"/>
    </row>
    <row r="394" spans="1:16" ht="19.5" x14ac:dyDescent="0.25">
      <c r="A394" s="92">
        <f t="shared" si="28"/>
        <v>386</v>
      </c>
      <c r="B394" s="92"/>
      <c r="C394" s="113"/>
      <c r="D394" s="113"/>
      <c r="E394" s="113"/>
      <c r="F394" s="92"/>
      <c r="G394" s="92">
        <f t="shared" si="29"/>
        <v>0</v>
      </c>
      <c r="H394" s="92">
        <f t="shared" si="30"/>
        <v>0</v>
      </c>
      <c r="I394" s="92"/>
      <c r="J394" s="118"/>
      <c r="K394" s="116"/>
      <c r="L394" s="116"/>
      <c r="M394" s="141"/>
      <c r="N394" s="92" t="str">
        <f t="shared" si="31"/>
        <v>豬</v>
      </c>
      <c r="O394" s="125"/>
      <c r="P394" s="117"/>
    </row>
    <row r="395" spans="1:16" ht="19.5" x14ac:dyDescent="0.25">
      <c r="A395" s="92">
        <f t="shared" ref="A395:A458" si="32">A394+1</f>
        <v>387</v>
      </c>
      <c r="B395" s="92"/>
      <c r="C395" s="113"/>
      <c r="D395" s="113"/>
      <c r="E395" s="113"/>
      <c r="F395" s="92"/>
      <c r="G395" s="92">
        <f t="shared" si="29"/>
        <v>0</v>
      </c>
      <c r="H395" s="92">
        <f t="shared" si="30"/>
        <v>0</v>
      </c>
      <c r="I395" s="92"/>
      <c r="J395" s="118"/>
      <c r="K395" s="116"/>
      <c r="L395" s="116"/>
      <c r="M395" s="141"/>
      <c r="N395" s="92" t="str">
        <f t="shared" si="31"/>
        <v>豬</v>
      </c>
      <c r="O395" s="125"/>
      <c r="P395" s="117"/>
    </row>
    <row r="396" spans="1:16" ht="19.5" x14ac:dyDescent="0.25">
      <c r="A396" s="92">
        <f t="shared" si="32"/>
        <v>388</v>
      </c>
      <c r="B396" s="92"/>
      <c r="C396" s="113"/>
      <c r="D396" s="113"/>
      <c r="E396" s="113"/>
      <c r="F396" s="92"/>
      <c r="G396" s="92">
        <f t="shared" si="29"/>
        <v>0</v>
      </c>
      <c r="H396" s="92">
        <f t="shared" si="30"/>
        <v>0</v>
      </c>
      <c r="I396" s="92"/>
      <c r="J396" s="118"/>
      <c r="K396" s="116"/>
      <c r="L396" s="116"/>
      <c r="M396" s="141"/>
      <c r="N396" s="92" t="str">
        <f t="shared" si="31"/>
        <v>豬</v>
      </c>
      <c r="O396" s="125"/>
      <c r="P396" s="117"/>
    </row>
    <row r="397" spans="1:16" ht="19.5" x14ac:dyDescent="0.25">
      <c r="A397" s="92">
        <f t="shared" si="32"/>
        <v>389</v>
      </c>
      <c r="B397" s="92"/>
      <c r="C397" s="113"/>
      <c r="D397" s="113"/>
      <c r="E397" s="113"/>
      <c r="F397" s="92"/>
      <c r="G397" s="92">
        <f t="shared" si="29"/>
        <v>0</v>
      </c>
      <c r="H397" s="92">
        <f t="shared" si="30"/>
        <v>0</v>
      </c>
      <c r="I397" s="92"/>
      <c r="J397" s="118"/>
      <c r="K397" s="116"/>
      <c r="L397" s="116"/>
      <c r="M397" s="141"/>
      <c r="N397" s="92" t="str">
        <f t="shared" si="31"/>
        <v>豬</v>
      </c>
      <c r="O397" s="125"/>
      <c r="P397" s="117"/>
    </row>
    <row r="398" spans="1:16" ht="19.5" x14ac:dyDescent="0.25">
      <c r="A398" s="92">
        <f t="shared" si="32"/>
        <v>390</v>
      </c>
      <c r="B398" s="92"/>
      <c r="C398" s="113"/>
      <c r="D398" s="113"/>
      <c r="E398" s="113"/>
      <c r="F398" s="92"/>
      <c r="G398" s="92">
        <f t="shared" si="29"/>
        <v>0</v>
      </c>
      <c r="H398" s="92">
        <f t="shared" si="30"/>
        <v>0</v>
      </c>
      <c r="I398" s="92"/>
      <c r="J398" s="118"/>
      <c r="K398" s="116"/>
      <c r="L398" s="116"/>
      <c r="M398" s="141"/>
      <c r="N398" s="92" t="str">
        <f t="shared" si="31"/>
        <v>豬</v>
      </c>
      <c r="O398" s="125"/>
      <c r="P398" s="117"/>
    </row>
    <row r="399" spans="1:16" ht="19.5" x14ac:dyDescent="0.25">
      <c r="A399" s="92">
        <f t="shared" si="32"/>
        <v>391</v>
      </c>
      <c r="B399" s="92"/>
      <c r="C399" s="113"/>
      <c r="D399" s="113"/>
      <c r="E399" s="113"/>
      <c r="F399" s="92"/>
      <c r="G399" s="92">
        <f t="shared" si="29"/>
        <v>0</v>
      </c>
      <c r="H399" s="92">
        <f t="shared" si="30"/>
        <v>0</v>
      </c>
      <c r="I399" s="92"/>
      <c r="J399" s="118"/>
      <c r="K399" s="116"/>
      <c r="L399" s="116"/>
      <c r="M399" s="141"/>
      <c r="N399" s="92" t="str">
        <f t="shared" si="31"/>
        <v>豬</v>
      </c>
      <c r="O399" s="125"/>
      <c r="P399" s="117"/>
    </row>
    <row r="400" spans="1:16" ht="19.5" x14ac:dyDescent="0.25">
      <c r="A400" s="92">
        <f t="shared" si="32"/>
        <v>392</v>
      </c>
      <c r="B400" s="92"/>
      <c r="C400" s="113"/>
      <c r="D400" s="113"/>
      <c r="E400" s="113"/>
      <c r="F400" s="92"/>
      <c r="G400" s="92">
        <f t="shared" si="29"/>
        <v>0</v>
      </c>
      <c r="H400" s="92">
        <f t="shared" si="30"/>
        <v>0</v>
      </c>
      <c r="I400" s="92"/>
      <c r="J400" s="118"/>
      <c r="K400" s="116"/>
      <c r="L400" s="116"/>
      <c r="M400" s="141"/>
      <c r="N400" s="92" t="str">
        <f t="shared" si="31"/>
        <v>豬</v>
      </c>
      <c r="O400" s="125"/>
      <c r="P400" s="117"/>
    </row>
    <row r="401" spans="1:16" ht="19.5" x14ac:dyDescent="0.25">
      <c r="A401" s="92">
        <f t="shared" si="32"/>
        <v>393</v>
      </c>
      <c r="B401" s="92"/>
      <c r="C401" s="113"/>
      <c r="D401" s="113"/>
      <c r="E401" s="113"/>
      <c r="F401" s="92"/>
      <c r="G401" s="92">
        <f t="shared" si="29"/>
        <v>0</v>
      </c>
      <c r="H401" s="92">
        <f t="shared" si="30"/>
        <v>0</v>
      </c>
      <c r="I401" s="92"/>
      <c r="J401" s="118"/>
      <c r="K401" s="116"/>
      <c r="L401" s="116"/>
      <c r="M401" s="141"/>
      <c r="N401" s="92" t="str">
        <f t="shared" si="31"/>
        <v>豬</v>
      </c>
      <c r="O401" s="125"/>
      <c r="P401" s="117"/>
    </row>
    <row r="402" spans="1:16" ht="19.5" x14ac:dyDescent="0.25">
      <c r="A402" s="92">
        <f t="shared" si="32"/>
        <v>394</v>
      </c>
      <c r="B402" s="92"/>
      <c r="C402" s="113"/>
      <c r="D402" s="113"/>
      <c r="E402" s="113"/>
      <c r="F402" s="92"/>
      <c r="G402" s="92">
        <f t="shared" si="29"/>
        <v>0</v>
      </c>
      <c r="H402" s="92">
        <f t="shared" si="30"/>
        <v>0</v>
      </c>
      <c r="I402" s="92"/>
      <c r="J402" s="118"/>
      <c r="K402" s="116"/>
      <c r="L402" s="116"/>
      <c r="M402" s="141"/>
      <c r="N402" s="92" t="str">
        <f t="shared" si="31"/>
        <v>豬</v>
      </c>
      <c r="O402" s="125"/>
      <c r="P402" s="117"/>
    </row>
    <row r="403" spans="1:16" ht="19.5" x14ac:dyDescent="0.25">
      <c r="A403" s="92">
        <f t="shared" si="32"/>
        <v>395</v>
      </c>
      <c r="B403" s="92"/>
      <c r="C403" s="113"/>
      <c r="D403" s="113"/>
      <c r="E403" s="113"/>
      <c r="F403" s="92"/>
      <c r="G403" s="92">
        <f t="shared" si="29"/>
        <v>0</v>
      </c>
      <c r="H403" s="92">
        <f t="shared" si="30"/>
        <v>0</v>
      </c>
      <c r="I403" s="92"/>
      <c r="J403" s="118"/>
      <c r="K403" s="116"/>
      <c r="L403" s="116"/>
      <c r="M403" s="141"/>
      <c r="N403" s="92" t="str">
        <f t="shared" si="31"/>
        <v>豬</v>
      </c>
      <c r="O403" s="125"/>
      <c r="P403" s="117"/>
    </row>
    <row r="404" spans="1:16" ht="19.5" x14ac:dyDescent="0.25">
      <c r="A404" s="92">
        <f t="shared" si="32"/>
        <v>396</v>
      </c>
      <c r="B404" s="92"/>
      <c r="C404" s="113"/>
      <c r="D404" s="113"/>
      <c r="E404" s="113"/>
      <c r="F404" s="92"/>
      <c r="G404" s="92">
        <f t="shared" si="29"/>
        <v>0</v>
      </c>
      <c r="H404" s="92">
        <f t="shared" si="30"/>
        <v>0</v>
      </c>
      <c r="I404" s="92"/>
      <c r="J404" s="118"/>
      <c r="K404" s="116"/>
      <c r="L404" s="116"/>
      <c r="M404" s="141"/>
      <c r="N404" s="92" t="str">
        <f t="shared" si="31"/>
        <v>豬</v>
      </c>
      <c r="O404" s="125"/>
      <c r="P404" s="117"/>
    </row>
    <row r="405" spans="1:16" ht="19.5" x14ac:dyDescent="0.25">
      <c r="A405" s="92">
        <f t="shared" si="32"/>
        <v>397</v>
      </c>
      <c r="B405" s="92"/>
      <c r="C405" s="113"/>
      <c r="D405" s="113"/>
      <c r="E405" s="113"/>
      <c r="F405" s="92"/>
      <c r="G405" s="92">
        <f t="shared" si="29"/>
        <v>0</v>
      </c>
      <c r="H405" s="92">
        <f t="shared" si="30"/>
        <v>0</v>
      </c>
      <c r="I405" s="92"/>
      <c r="J405" s="118"/>
      <c r="K405" s="116"/>
      <c r="L405" s="116"/>
      <c r="M405" s="141"/>
      <c r="N405" s="92" t="str">
        <f t="shared" si="31"/>
        <v>豬</v>
      </c>
      <c r="O405" s="125"/>
      <c r="P405" s="117"/>
    </row>
    <row r="406" spans="1:16" ht="19.5" x14ac:dyDescent="0.25">
      <c r="A406" s="92">
        <f t="shared" si="32"/>
        <v>398</v>
      </c>
      <c r="B406" s="92"/>
      <c r="C406" s="113"/>
      <c r="D406" s="113"/>
      <c r="E406" s="113"/>
      <c r="F406" s="92"/>
      <c r="G406" s="92">
        <f t="shared" si="29"/>
        <v>0</v>
      </c>
      <c r="H406" s="92">
        <f t="shared" si="30"/>
        <v>0</v>
      </c>
      <c r="I406" s="92"/>
      <c r="J406" s="118"/>
      <c r="K406" s="116"/>
      <c r="L406" s="116"/>
      <c r="M406" s="141"/>
      <c r="N406" s="92" t="str">
        <f t="shared" si="31"/>
        <v>豬</v>
      </c>
      <c r="O406" s="125"/>
      <c r="P406" s="117"/>
    </row>
    <row r="407" spans="1:16" ht="19.5" x14ac:dyDescent="0.25">
      <c r="A407" s="92">
        <f t="shared" si="32"/>
        <v>399</v>
      </c>
      <c r="B407" s="92"/>
      <c r="C407" s="113"/>
      <c r="D407" s="113"/>
      <c r="E407" s="113"/>
      <c r="F407" s="92"/>
      <c r="G407" s="92">
        <f t="shared" ref="G407:G470" si="33">IF(F407&gt;=600,1,0)</f>
        <v>0</v>
      </c>
      <c r="H407" s="92">
        <f t="shared" ref="H407:H470" si="34">IF(I407="已收",C407+D407+E407+F407,0)</f>
        <v>0</v>
      </c>
      <c r="I407" s="92"/>
      <c r="J407" s="118"/>
      <c r="K407" s="116"/>
      <c r="L407" s="116"/>
      <c r="M407" s="141"/>
      <c r="N407" s="92" t="str">
        <f t="shared" si="31"/>
        <v>豬</v>
      </c>
      <c r="O407" s="125"/>
      <c r="P407" s="117"/>
    </row>
    <row r="408" spans="1:16" ht="19.5" x14ac:dyDescent="0.25">
      <c r="A408" s="92">
        <f t="shared" si="32"/>
        <v>400</v>
      </c>
      <c r="B408" s="92"/>
      <c r="C408" s="113"/>
      <c r="D408" s="113"/>
      <c r="E408" s="113"/>
      <c r="F408" s="92"/>
      <c r="G408" s="92">
        <f t="shared" si="33"/>
        <v>0</v>
      </c>
      <c r="H408" s="92">
        <f t="shared" si="34"/>
        <v>0</v>
      </c>
      <c r="I408" s="92"/>
      <c r="J408" s="118"/>
      <c r="K408" s="116"/>
      <c r="L408" s="116"/>
      <c r="M408" s="141"/>
      <c r="N408" s="92" t="str">
        <f t="shared" si="31"/>
        <v>豬</v>
      </c>
      <c r="O408" s="125"/>
      <c r="P408" s="117"/>
    </row>
    <row r="409" spans="1:16" ht="19.5" x14ac:dyDescent="0.25">
      <c r="A409" s="92">
        <f t="shared" si="32"/>
        <v>401</v>
      </c>
      <c r="B409" s="92"/>
      <c r="C409" s="113"/>
      <c r="D409" s="113"/>
      <c r="E409" s="113"/>
      <c r="F409" s="92"/>
      <c r="G409" s="92">
        <f t="shared" si="33"/>
        <v>0</v>
      </c>
      <c r="H409" s="92">
        <f t="shared" si="34"/>
        <v>0</v>
      </c>
      <c r="I409" s="92"/>
      <c r="J409" s="118"/>
      <c r="K409" s="116"/>
      <c r="L409" s="116"/>
      <c r="M409" s="141"/>
      <c r="N409" s="92" t="str">
        <f t="shared" si="31"/>
        <v>豬</v>
      </c>
      <c r="O409" s="125"/>
      <c r="P409" s="117"/>
    </row>
    <row r="410" spans="1:16" ht="19.5" x14ac:dyDescent="0.25">
      <c r="A410" s="92">
        <f t="shared" si="32"/>
        <v>402</v>
      </c>
      <c r="B410" s="92"/>
      <c r="C410" s="113"/>
      <c r="D410" s="113"/>
      <c r="E410" s="113"/>
      <c r="F410" s="92"/>
      <c r="G410" s="92">
        <f t="shared" si="33"/>
        <v>0</v>
      </c>
      <c r="H410" s="92">
        <f t="shared" si="34"/>
        <v>0</v>
      </c>
      <c r="I410" s="92"/>
      <c r="J410" s="118"/>
      <c r="K410" s="116"/>
      <c r="L410" s="116"/>
      <c r="M410" s="141"/>
      <c r="N410" s="92" t="str">
        <f t="shared" si="31"/>
        <v>豬</v>
      </c>
      <c r="O410" s="125"/>
      <c r="P410" s="117"/>
    </row>
    <row r="411" spans="1:16" ht="19.5" x14ac:dyDescent="0.25">
      <c r="A411" s="92">
        <f t="shared" si="32"/>
        <v>403</v>
      </c>
      <c r="B411" s="92"/>
      <c r="C411" s="113"/>
      <c r="D411" s="113"/>
      <c r="E411" s="113"/>
      <c r="F411" s="92"/>
      <c r="G411" s="92">
        <f t="shared" si="33"/>
        <v>0</v>
      </c>
      <c r="H411" s="92">
        <f t="shared" si="34"/>
        <v>0</v>
      </c>
      <c r="I411" s="92"/>
      <c r="J411" s="118"/>
      <c r="K411" s="116"/>
      <c r="L411" s="116"/>
      <c r="M411" s="141"/>
      <c r="N411" s="92" t="str">
        <f t="shared" si="31"/>
        <v>豬</v>
      </c>
      <c r="O411" s="125"/>
      <c r="P411" s="117"/>
    </row>
    <row r="412" spans="1:16" ht="19.5" x14ac:dyDescent="0.25">
      <c r="A412" s="92">
        <f t="shared" si="32"/>
        <v>404</v>
      </c>
      <c r="B412" s="92"/>
      <c r="C412" s="113"/>
      <c r="D412" s="113"/>
      <c r="E412" s="113"/>
      <c r="F412" s="92"/>
      <c r="G412" s="92">
        <f t="shared" si="33"/>
        <v>0</v>
      </c>
      <c r="H412" s="92">
        <f t="shared" si="34"/>
        <v>0</v>
      </c>
      <c r="I412" s="92"/>
      <c r="J412" s="118"/>
      <c r="K412" s="116"/>
      <c r="L412" s="116"/>
      <c r="M412" s="141"/>
      <c r="N412" s="92" t="str">
        <f t="shared" si="31"/>
        <v>豬</v>
      </c>
      <c r="O412" s="125"/>
      <c r="P412" s="117"/>
    </row>
    <row r="413" spans="1:16" ht="19.5" x14ac:dyDescent="0.25">
      <c r="A413" s="92">
        <f t="shared" si="32"/>
        <v>405</v>
      </c>
      <c r="B413" s="92"/>
      <c r="C413" s="113"/>
      <c r="D413" s="113"/>
      <c r="E413" s="113"/>
      <c r="F413" s="92"/>
      <c r="G413" s="92">
        <f t="shared" si="33"/>
        <v>0</v>
      </c>
      <c r="H413" s="92">
        <f t="shared" si="34"/>
        <v>0</v>
      </c>
      <c r="I413" s="92"/>
      <c r="J413" s="118"/>
      <c r="K413" s="116"/>
      <c r="L413" s="116"/>
      <c r="M413" s="141"/>
      <c r="N413" s="92" t="str">
        <f t="shared" si="31"/>
        <v>豬</v>
      </c>
      <c r="O413" s="125"/>
      <c r="P413" s="117"/>
    </row>
    <row r="414" spans="1:16" ht="19.5" x14ac:dyDescent="0.25">
      <c r="A414" s="92">
        <f t="shared" si="32"/>
        <v>406</v>
      </c>
      <c r="B414" s="92"/>
      <c r="C414" s="113"/>
      <c r="D414" s="113"/>
      <c r="E414" s="113"/>
      <c r="F414" s="92"/>
      <c r="G414" s="92">
        <f t="shared" si="33"/>
        <v>0</v>
      </c>
      <c r="H414" s="92">
        <f t="shared" si="34"/>
        <v>0</v>
      </c>
      <c r="I414" s="92"/>
      <c r="J414" s="118"/>
      <c r="K414" s="116"/>
      <c r="L414" s="116"/>
      <c r="M414" s="141"/>
      <c r="N414" s="92" t="str">
        <f t="shared" si="31"/>
        <v>豬</v>
      </c>
      <c r="O414" s="125"/>
      <c r="P414" s="117"/>
    </row>
    <row r="415" spans="1:16" ht="19.5" x14ac:dyDescent="0.25">
      <c r="A415" s="92">
        <f t="shared" si="32"/>
        <v>407</v>
      </c>
      <c r="B415" s="92"/>
      <c r="C415" s="113"/>
      <c r="D415" s="113"/>
      <c r="E415" s="113"/>
      <c r="F415" s="92"/>
      <c r="G415" s="92">
        <f t="shared" si="33"/>
        <v>0</v>
      </c>
      <c r="H415" s="92">
        <f t="shared" si="34"/>
        <v>0</v>
      </c>
      <c r="I415" s="92"/>
      <c r="J415" s="118"/>
      <c r="K415" s="116"/>
      <c r="L415" s="116"/>
      <c r="M415" s="141"/>
      <c r="N415" s="92" t="str">
        <f t="shared" si="31"/>
        <v>豬</v>
      </c>
      <c r="O415" s="125"/>
      <c r="P415" s="117"/>
    </row>
    <row r="416" spans="1:16" ht="19.5" x14ac:dyDescent="0.25">
      <c r="A416" s="92">
        <f t="shared" si="32"/>
        <v>408</v>
      </c>
      <c r="B416" s="92"/>
      <c r="C416" s="113"/>
      <c r="D416" s="113"/>
      <c r="E416" s="113"/>
      <c r="F416" s="92"/>
      <c r="G416" s="92">
        <f t="shared" si="33"/>
        <v>0</v>
      </c>
      <c r="H416" s="92">
        <f t="shared" si="34"/>
        <v>0</v>
      </c>
      <c r="I416" s="92"/>
      <c r="J416" s="118"/>
      <c r="K416" s="116"/>
      <c r="L416" s="116"/>
      <c r="M416" s="141"/>
      <c r="N416" s="92" t="str">
        <f t="shared" si="31"/>
        <v>豬</v>
      </c>
      <c r="O416" s="125"/>
      <c r="P416" s="117"/>
    </row>
    <row r="417" spans="1:16" ht="19.5" x14ac:dyDescent="0.25">
      <c r="A417" s="92">
        <f t="shared" si="32"/>
        <v>409</v>
      </c>
      <c r="B417" s="92"/>
      <c r="C417" s="113"/>
      <c r="D417" s="113"/>
      <c r="E417" s="113"/>
      <c r="F417" s="92"/>
      <c r="G417" s="92">
        <f t="shared" si="33"/>
        <v>0</v>
      </c>
      <c r="H417" s="92">
        <f t="shared" si="34"/>
        <v>0</v>
      </c>
      <c r="I417" s="92"/>
      <c r="J417" s="118"/>
      <c r="K417" s="116"/>
      <c r="L417" s="116"/>
      <c r="M417" s="141"/>
      <c r="N417" s="92" t="str">
        <f t="shared" si="31"/>
        <v>豬</v>
      </c>
      <c r="O417" s="125"/>
      <c r="P417" s="117"/>
    </row>
    <row r="418" spans="1:16" ht="19.5" x14ac:dyDescent="0.25">
      <c r="A418" s="92">
        <f t="shared" si="32"/>
        <v>410</v>
      </c>
      <c r="B418" s="92"/>
      <c r="C418" s="113"/>
      <c r="D418" s="113"/>
      <c r="E418" s="113"/>
      <c r="F418" s="92"/>
      <c r="G418" s="92">
        <f t="shared" si="33"/>
        <v>0</v>
      </c>
      <c r="H418" s="92">
        <f t="shared" si="34"/>
        <v>0</v>
      </c>
      <c r="I418" s="92"/>
      <c r="J418" s="118"/>
      <c r="K418" s="116"/>
      <c r="L418" s="116"/>
      <c r="M418" s="141"/>
      <c r="N418" s="92" t="str">
        <f t="shared" si="31"/>
        <v>豬</v>
      </c>
      <c r="O418" s="125"/>
      <c r="P418" s="117"/>
    </row>
    <row r="419" spans="1:16" ht="19.5" x14ac:dyDescent="0.25">
      <c r="A419" s="92">
        <f t="shared" si="32"/>
        <v>411</v>
      </c>
      <c r="B419" s="92"/>
      <c r="C419" s="113"/>
      <c r="D419" s="113"/>
      <c r="E419" s="113"/>
      <c r="F419" s="92"/>
      <c r="G419" s="92">
        <f t="shared" si="33"/>
        <v>0</v>
      </c>
      <c r="H419" s="92">
        <f t="shared" si="34"/>
        <v>0</v>
      </c>
      <c r="I419" s="92"/>
      <c r="J419" s="118"/>
      <c r="K419" s="116"/>
      <c r="L419" s="116"/>
      <c r="M419" s="141"/>
      <c r="N419" s="92" t="str">
        <f t="shared" si="31"/>
        <v>豬</v>
      </c>
      <c r="O419" s="125"/>
      <c r="P419" s="117"/>
    </row>
    <row r="420" spans="1:16" ht="19.5" x14ac:dyDescent="0.25">
      <c r="A420" s="92">
        <f t="shared" si="32"/>
        <v>412</v>
      </c>
      <c r="B420" s="92"/>
      <c r="C420" s="113"/>
      <c r="D420" s="113"/>
      <c r="E420" s="113"/>
      <c r="F420" s="92"/>
      <c r="G420" s="92">
        <f t="shared" si="33"/>
        <v>0</v>
      </c>
      <c r="H420" s="92">
        <f t="shared" si="34"/>
        <v>0</v>
      </c>
      <c r="I420" s="92"/>
      <c r="J420" s="118"/>
      <c r="K420" s="116"/>
      <c r="L420" s="116"/>
      <c r="M420" s="141"/>
      <c r="N420" s="92" t="str">
        <f t="shared" si="31"/>
        <v>豬</v>
      </c>
      <c r="O420" s="125"/>
      <c r="P420" s="117"/>
    </row>
    <row r="421" spans="1:16" ht="19.5" x14ac:dyDescent="0.25">
      <c r="A421" s="92">
        <f t="shared" si="32"/>
        <v>413</v>
      </c>
      <c r="B421" s="92"/>
      <c r="C421" s="113"/>
      <c r="D421" s="113"/>
      <c r="E421" s="113"/>
      <c r="F421" s="92"/>
      <c r="G421" s="92">
        <f t="shared" si="33"/>
        <v>0</v>
      </c>
      <c r="H421" s="92">
        <f t="shared" si="34"/>
        <v>0</v>
      </c>
      <c r="I421" s="92"/>
      <c r="J421" s="118"/>
      <c r="K421" s="116"/>
      <c r="L421" s="116"/>
      <c r="M421" s="141"/>
      <c r="N421" s="92" t="str">
        <f t="shared" ref="N421:N425" si="35">CHOOSE(IF(MOD(J421+1911,12)&lt;&gt;0,MOD(J421+1911,12),12),"雞","狗","豬","鼠","牛","虎","兔","龍","蛇","馬","羊","猴")</f>
        <v>豬</v>
      </c>
      <c r="O421" s="125"/>
      <c r="P421" s="117"/>
    </row>
    <row r="422" spans="1:16" ht="19.5" x14ac:dyDescent="0.25">
      <c r="A422" s="92">
        <f t="shared" si="32"/>
        <v>414</v>
      </c>
      <c r="B422" s="92"/>
      <c r="C422" s="113"/>
      <c r="D422" s="113"/>
      <c r="E422" s="113"/>
      <c r="F422" s="92"/>
      <c r="G422" s="92">
        <f t="shared" si="33"/>
        <v>0</v>
      </c>
      <c r="H422" s="92">
        <f t="shared" si="34"/>
        <v>0</v>
      </c>
      <c r="I422" s="92"/>
      <c r="J422" s="118"/>
      <c r="K422" s="116"/>
      <c r="L422" s="116"/>
      <c r="M422" s="141"/>
      <c r="N422" s="92" t="str">
        <f t="shared" si="35"/>
        <v>豬</v>
      </c>
      <c r="O422" s="125"/>
      <c r="P422" s="117"/>
    </row>
    <row r="423" spans="1:16" ht="19.5" x14ac:dyDescent="0.25">
      <c r="A423" s="92">
        <f t="shared" si="32"/>
        <v>415</v>
      </c>
      <c r="B423" s="92"/>
      <c r="C423" s="113"/>
      <c r="D423" s="113"/>
      <c r="E423" s="113"/>
      <c r="F423" s="92"/>
      <c r="G423" s="92">
        <f t="shared" si="33"/>
        <v>0</v>
      </c>
      <c r="H423" s="92">
        <f t="shared" si="34"/>
        <v>0</v>
      </c>
      <c r="I423" s="92"/>
      <c r="J423" s="118"/>
      <c r="K423" s="116"/>
      <c r="L423" s="116"/>
      <c r="M423" s="141"/>
      <c r="N423" s="92" t="str">
        <f t="shared" si="35"/>
        <v>豬</v>
      </c>
      <c r="O423" s="125"/>
      <c r="P423" s="117"/>
    </row>
    <row r="424" spans="1:16" ht="19.5" x14ac:dyDescent="0.25">
      <c r="A424" s="92">
        <f t="shared" si="32"/>
        <v>416</v>
      </c>
      <c r="B424" s="92"/>
      <c r="C424" s="113"/>
      <c r="D424" s="113"/>
      <c r="E424" s="113"/>
      <c r="F424" s="92"/>
      <c r="G424" s="92">
        <f t="shared" si="33"/>
        <v>0</v>
      </c>
      <c r="H424" s="92">
        <f t="shared" si="34"/>
        <v>0</v>
      </c>
      <c r="I424" s="92"/>
      <c r="J424" s="118"/>
      <c r="K424" s="116"/>
      <c r="L424" s="116"/>
      <c r="M424" s="141"/>
      <c r="N424" s="92" t="str">
        <f t="shared" si="35"/>
        <v>豬</v>
      </c>
      <c r="O424" s="125"/>
      <c r="P424" s="117"/>
    </row>
    <row r="425" spans="1:16" ht="19.5" x14ac:dyDescent="0.25">
      <c r="A425" s="92">
        <f t="shared" si="32"/>
        <v>417</v>
      </c>
      <c r="B425" s="92"/>
      <c r="C425" s="113"/>
      <c r="D425" s="113"/>
      <c r="E425" s="113"/>
      <c r="F425" s="92"/>
      <c r="G425" s="92">
        <f t="shared" si="33"/>
        <v>0</v>
      </c>
      <c r="H425" s="92">
        <f t="shared" si="34"/>
        <v>0</v>
      </c>
      <c r="I425" s="92"/>
      <c r="J425" s="118"/>
      <c r="K425" s="116"/>
      <c r="L425" s="116"/>
      <c r="M425" s="141"/>
      <c r="N425" s="92" t="str">
        <f t="shared" si="35"/>
        <v>豬</v>
      </c>
      <c r="O425" s="125"/>
      <c r="P425" s="117"/>
    </row>
    <row r="426" spans="1:16" ht="19.5" x14ac:dyDescent="0.25">
      <c r="A426" s="92">
        <f t="shared" si="32"/>
        <v>418</v>
      </c>
      <c r="B426" s="92"/>
      <c r="C426" s="113"/>
      <c r="D426" s="113"/>
      <c r="E426" s="113"/>
      <c r="F426" s="92"/>
      <c r="G426" s="92">
        <f t="shared" si="33"/>
        <v>0</v>
      </c>
      <c r="H426" s="92">
        <f t="shared" si="34"/>
        <v>0</v>
      </c>
      <c r="I426" s="92"/>
      <c r="J426" s="118"/>
      <c r="K426" s="116"/>
      <c r="L426" s="116"/>
      <c r="M426" s="141"/>
      <c r="N426" s="92" t="str">
        <f t="shared" ref="N426:N470" si="36">CHOOSE(IF(MOD(J426+1911,12)&lt;&gt;0,MOD(J426+1911,12),12),"雞","狗","豬","鼠","牛","虎","兔","龍","蛇","馬","羊","猴")</f>
        <v>豬</v>
      </c>
      <c r="O426" s="125"/>
      <c r="P426" s="117"/>
    </row>
    <row r="427" spans="1:16" ht="19.5" x14ac:dyDescent="0.25">
      <c r="A427" s="92">
        <f t="shared" si="32"/>
        <v>419</v>
      </c>
      <c r="B427" s="92"/>
      <c r="C427" s="113"/>
      <c r="D427" s="113"/>
      <c r="E427" s="113"/>
      <c r="F427" s="92"/>
      <c r="G427" s="92">
        <f t="shared" si="33"/>
        <v>0</v>
      </c>
      <c r="H427" s="92">
        <f t="shared" si="34"/>
        <v>0</v>
      </c>
      <c r="I427" s="92"/>
      <c r="J427" s="118"/>
      <c r="K427" s="116"/>
      <c r="L427" s="116"/>
      <c r="M427" s="141"/>
      <c r="N427" s="92" t="str">
        <f t="shared" si="36"/>
        <v>豬</v>
      </c>
      <c r="O427" s="125"/>
      <c r="P427" s="117"/>
    </row>
    <row r="428" spans="1:16" ht="19.5" x14ac:dyDescent="0.25">
      <c r="A428" s="92">
        <f t="shared" si="32"/>
        <v>420</v>
      </c>
      <c r="B428" s="92"/>
      <c r="C428" s="113"/>
      <c r="D428" s="113"/>
      <c r="E428" s="113"/>
      <c r="F428" s="92"/>
      <c r="G428" s="92">
        <f t="shared" si="33"/>
        <v>0</v>
      </c>
      <c r="H428" s="92">
        <f t="shared" si="34"/>
        <v>0</v>
      </c>
      <c r="I428" s="92"/>
      <c r="J428" s="118"/>
      <c r="K428" s="116"/>
      <c r="L428" s="116"/>
      <c r="M428" s="141"/>
      <c r="N428" s="92" t="str">
        <f t="shared" si="36"/>
        <v>豬</v>
      </c>
      <c r="O428" s="125"/>
      <c r="P428" s="117"/>
    </row>
    <row r="429" spans="1:16" ht="19.5" x14ac:dyDescent="0.25">
      <c r="A429" s="92">
        <f t="shared" si="32"/>
        <v>421</v>
      </c>
      <c r="B429" s="92"/>
      <c r="C429" s="113"/>
      <c r="D429" s="113"/>
      <c r="E429" s="113"/>
      <c r="F429" s="92"/>
      <c r="G429" s="92">
        <f t="shared" si="33"/>
        <v>0</v>
      </c>
      <c r="H429" s="92">
        <f t="shared" si="34"/>
        <v>0</v>
      </c>
      <c r="I429" s="92"/>
      <c r="J429" s="118"/>
      <c r="K429" s="116"/>
      <c r="L429" s="116"/>
      <c r="M429" s="141"/>
      <c r="N429" s="92" t="str">
        <f t="shared" si="36"/>
        <v>豬</v>
      </c>
      <c r="O429" s="125"/>
      <c r="P429" s="117"/>
    </row>
    <row r="430" spans="1:16" ht="19.5" x14ac:dyDescent="0.25">
      <c r="A430" s="92">
        <f t="shared" si="32"/>
        <v>422</v>
      </c>
      <c r="B430" s="92"/>
      <c r="C430" s="113"/>
      <c r="D430" s="113"/>
      <c r="E430" s="113"/>
      <c r="F430" s="92"/>
      <c r="G430" s="92">
        <f t="shared" si="33"/>
        <v>0</v>
      </c>
      <c r="H430" s="92">
        <f t="shared" si="34"/>
        <v>0</v>
      </c>
      <c r="I430" s="92"/>
      <c r="J430" s="118"/>
      <c r="K430" s="116"/>
      <c r="L430" s="116"/>
      <c r="M430" s="141"/>
      <c r="N430" s="92" t="str">
        <f t="shared" si="36"/>
        <v>豬</v>
      </c>
      <c r="O430" s="125"/>
      <c r="P430" s="117"/>
    </row>
    <row r="431" spans="1:16" ht="19.5" x14ac:dyDescent="0.25">
      <c r="A431" s="92">
        <f t="shared" si="32"/>
        <v>423</v>
      </c>
      <c r="B431" s="92"/>
      <c r="C431" s="113"/>
      <c r="D431" s="113"/>
      <c r="E431" s="113"/>
      <c r="F431" s="92"/>
      <c r="G431" s="92">
        <f t="shared" si="33"/>
        <v>0</v>
      </c>
      <c r="H431" s="92">
        <f t="shared" si="34"/>
        <v>0</v>
      </c>
      <c r="I431" s="92"/>
      <c r="J431" s="118"/>
      <c r="K431" s="116"/>
      <c r="L431" s="116"/>
      <c r="M431" s="141"/>
      <c r="N431" s="92" t="str">
        <f t="shared" si="36"/>
        <v>豬</v>
      </c>
      <c r="O431" s="125"/>
      <c r="P431" s="117"/>
    </row>
    <row r="432" spans="1:16" ht="19.5" x14ac:dyDescent="0.25">
      <c r="A432" s="92">
        <f t="shared" si="32"/>
        <v>424</v>
      </c>
      <c r="B432" s="92"/>
      <c r="C432" s="113"/>
      <c r="D432" s="113"/>
      <c r="E432" s="113"/>
      <c r="F432" s="92"/>
      <c r="G432" s="92">
        <f t="shared" si="33"/>
        <v>0</v>
      </c>
      <c r="H432" s="92">
        <f t="shared" si="34"/>
        <v>0</v>
      </c>
      <c r="I432" s="92"/>
      <c r="J432" s="118"/>
      <c r="K432" s="116"/>
      <c r="L432" s="116"/>
      <c r="M432" s="141"/>
      <c r="N432" s="92" t="str">
        <f t="shared" si="36"/>
        <v>豬</v>
      </c>
      <c r="O432" s="125"/>
      <c r="P432" s="117"/>
    </row>
    <row r="433" spans="1:16" ht="19.5" x14ac:dyDescent="0.25">
      <c r="A433" s="92">
        <f t="shared" si="32"/>
        <v>425</v>
      </c>
      <c r="B433" s="92"/>
      <c r="C433" s="113"/>
      <c r="D433" s="113"/>
      <c r="E433" s="113"/>
      <c r="F433" s="92"/>
      <c r="G433" s="92">
        <f t="shared" si="33"/>
        <v>0</v>
      </c>
      <c r="H433" s="92">
        <f t="shared" si="34"/>
        <v>0</v>
      </c>
      <c r="I433" s="92"/>
      <c r="J433" s="118"/>
      <c r="K433" s="116"/>
      <c r="L433" s="116"/>
      <c r="M433" s="141"/>
      <c r="N433" s="92" t="str">
        <f t="shared" si="36"/>
        <v>豬</v>
      </c>
      <c r="O433" s="125"/>
      <c r="P433" s="117"/>
    </row>
    <row r="434" spans="1:16" ht="19.5" x14ac:dyDescent="0.25">
      <c r="A434" s="92">
        <f t="shared" si="32"/>
        <v>426</v>
      </c>
      <c r="B434" s="92"/>
      <c r="C434" s="113"/>
      <c r="D434" s="113"/>
      <c r="E434" s="113"/>
      <c r="F434" s="92"/>
      <c r="G434" s="92">
        <f t="shared" si="33"/>
        <v>0</v>
      </c>
      <c r="H434" s="92">
        <f t="shared" si="34"/>
        <v>0</v>
      </c>
      <c r="I434" s="92"/>
      <c r="J434" s="118"/>
      <c r="K434" s="116"/>
      <c r="L434" s="116"/>
      <c r="M434" s="141"/>
      <c r="N434" s="92" t="str">
        <f t="shared" si="36"/>
        <v>豬</v>
      </c>
      <c r="O434" s="125"/>
      <c r="P434" s="117"/>
    </row>
    <row r="435" spans="1:16" ht="19.5" x14ac:dyDescent="0.25">
      <c r="A435" s="92">
        <f t="shared" si="32"/>
        <v>427</v>
      </c>
      <c r="B435" s="92"/>
      <c r="C435" s="113"/>
      <c r="D435" s="113"/>
      <c r="E435" s="113"/>
      <c r="F435" s="92"/>
      <c r="G435" s="92">
        <f t="shared" si="33"/>
        <v>0</v>
      </c>
      <c r="H435" s="92">
        <f t="shared" si="34"/>
        <v>0</v>
      </c>
      <c r="I435" s="92"/>
      <c r="J435" s="118"/>
      <c r="K435" s="116"/>
      <c r="L435" s="116"/>
      <c r="M435" s="141"/>
      <c r="N435" s="92" t="str">
        <f t="shared" si="36"/>
        <v>豬</v>
      </c>
      <c r="O435" s="125"/>
      <c r="P435" s="117"/>
    </row>
    <row r="436" spans="1:16" ht="19.5" x14ac:dyDescent="0.25">
      <c r="A436" s="92">
        <f t="shared" si="32"/>
        <v>428</v>
      </c>
      <c r="B436" s="92"/>
      <c r="C436" s="113"/>
      <c r="D436" s="113"/>
      <c r="E436" s="113"/>
      <c r="F436" s="92"/>
      <c r="G436" s="92">
        <f t="shared" si="33"/>
        <v>0</v>
      </c>
      <c r="H436" s="92">
        <f t="shared" si="34"/>
        <v>0</v>
      </c>
      <c r="I436" s="92"/>
      <c r="J436" s="118"/>
      <c r="K436" s="116"/>
      <c r="L436" s="116"/>
      <c r="M436" s="141"/>
      <c r="N436" s="92" t="str">
        <f t="shared" si="36"/>
        <v>豬</v>
      </c>
      <c r="O436" s="125"/>
      <c r="P436" s="117"/>
    </row>
    <row r="437" spans="1:16" ht="19.5" x14ac:dyDescent="0.25">
      <c r="A437" s="92">
        <f t="shared" si="32"/>
        <v>429</v>
      </c>
      <c r="B437" s="92"/>
      <c r="C437" s="113"/>
      <c r="D437" s="113"/>
      <c r="E437" s="113"/>
      <c r="F437" s="92"/>
      <c r="G437" s="92">
        <f t="shared" si="33"/>
        <v>0</v>
      </c>
      <c r="H437" s="92">
        <f t="shared" si="34"/>
        <v>0</v>
      </c>
      <c r="I437" s="92"/>
      <c r="J437" s="118"/>
      <c r="K437" s="116"/>
      <c r="L437" s="116"/>
      <c r="M437" s="141"/>
      <c r="N437" s="92" t="str">
        <f t="shared" si="36"/>
        <v>豬</v>
      </c>
      <c r="O437" s="125"/>
      <c r="P437" s="117"/>
    </row>
    <row r="438" spans="1:16" ht="19.5" x14ac:dyDescent="0.25">
      <c r="A438" s="92">
        <f t="shared" si="32"/>
        <v>430</v>
      </c>
      <c r="B438" s="92"/>
      <c r="C438" s="113"/>
      <c r="D438" s="113"/>
      <c r="E438" s="113"/>
      <c r="F438" s="92"/>
      <c r="G438" s="92">
        <f t="shared" si="33"/>
        <v>0</v>
      </c>
      <c r="H438" s="92">
        <f t="shared" si="34"/>
        <v>0</v>
      </c>
      <c r="I438" s="92"/>
      <c r="J438" s="118"/>
      <c r="K438" s="116"/>
      <c r="L438" s="116"/>
      <c r="M438" s="141"/>
      <c r="N438" s="92" t="str">
        <f t="shared" si="36"/>
        <v>豬</v>
      </c>
      <c r="O438" s="125"/>
      <c r="P438" s="117"/>
    </row>
    <row r="439" spans="1:16" ht="19.5" x14ac:dyDescent="0.25">
      <c r="A439" s="92">
        <f t="shared" si="32"/>
        <v>431</v>
      </c>
      <c r="B439" s="92"/>
      <c r="C439" s="113"/>
      <c r="D439" s="113"/>
      <c r="E439" s="113"/>
      <c r="F439" s="92"/>
      <c r="G439" s="92">
        <f t="shared" si="33"/>
        <v>0</v>
      </c>
      <c r="H439" s="92">
        <f t="shared" si="34"/>
        <v>0</v>
      </c>
      <c r="I439" s="92"/>
      <c r="J439" s="118"/>
      <c r="K439" s="116"/>
      <c r="L439" s="116"/>
      <c r="M439" s="141"/>
      <c r="N439" s="92" t="str">
        <f t="shared" si="36"/>
        <v>豬</v>
      </c>
      <c r="O439" s="125"/>
      <c r="P439" s="117"/>
    </row>
    <row r="440" spans="1:16" ht="19.5" x14ac:dyDescent="0.25">
      <c r="A440" s="92">
        <f t="shared" si="32"/>
        <v>432</v>
      </c>
      <c r="B440" s="92"/>
      <c r="C440" s="113"/>
      <c r="D440" s="113"/>
      <c r="E440" s="113"/>
      <c r="F440" s="92"/>
      <c r="G440" s="92">
        <f t="shared" si="33"/>
        <v>0</v>
      </c>
      <c r="H440" s="92">
        <f t="shared" si="34"/>
        <v>0</v>
      </c>
      <c r="I440" s="92"/>
      <c r="J440" s="118"/>
      <c r="K440" s="116"/>
      <c r="L440" s="116"/>
      <c r="M440" s="141"/>
      <c r="N440" s="92" t="str">
        <f t="shared" si="36"/>
        <v>豬</v>
      </c>
      <c r="O440" s="125"/>
      <c r="P440" s="117"/>
    </row>
    <row r="441" spans="1:16" ht="19.5" x14ac:dyDescent="0.25">
      <c r="A441" s="92">
        <f t="shared" si="32"/>
        <v>433</v>
      </c>
      <c r="B441" s="92"/>
      <c r="C441" s="113"/>
      <c r="D441" s="113"/>
      <c r="E441" s="113"/>
      <c r="F441" s="92"/>
      <c r="G441" s="92">
        <f t="shared" si="33"/>
        <v>0</v>
      </c>
      <c r="H441" s="92">
        <f t="shared" si="34"/>
        <v>0</v>
      </c>
      <c r="I441" s="92"/>
      <c r="J441" s="118"/>
      <c r="K441" s="116"/>
      <c r="L441" s="116"/>
      <c r="M441" s="141"/>
      <c r="N441" s="92" t="str">
        <f t="shared" si="36"/>
        <v>豬</v>
      </c>
      <c r="O441" s="125"/>
      <c r="P441" s="117"/>
    </row>
    <row r="442" spans="1:16" ht="19.5" x14ac:dyDescent="0.25">
      <c r="A442" s="92">
        <f t="shared" si="32"/>
        <v>434</v>
      </c>
      <c r="B442" s="92"/>
      <c r="C442" s="113"/>
      <c r="D442" s="113"/>
      <c r="E442" s="113"/>
      <c r="F442" s="92"/>
      <c r="G442" s="92">
        <f t="shared" si="33"/>
        <v>0</v>
      </c>
      <c r="H442" s="92">
        <f t="shared" si="34"/>
        <v>0</v>
      </c>
      <c r="I442" s="92"/>
      <c r="J442" s="118"/>
      <c r="K442" s="116"/>
      <c r="L442" s="116"/>
      <c r="M442" s="141"/>
      <c r="N442" s="92" t="str">
        <f t="shared" si="36"/>
        <v>豬</v>
      </c>
      <c r="O442" s="125"/>
      <c r="P442" s="117"/>
    </row>
    <row r="443" spans="1:16" ht="19.5" x14ac:dyDescent="0.25">
      <c r="A443" s="92">
        <f t="shared" si="32"/>
        <v>435</v>
      </c>
      <c r="B443" s="92"/>
      <c r="C443" s="113"/>
      <c r="D443" s="113"/>
      <c r="E443" s="113"/>
      <c r="F443" s="92"/>
      <c r="G443" s="92">
        <f t="shared" si="33"/>
        <v>0</v>
      </c>
      <c r="H443" s="92">
        <f t="shared" si="34"/>
        <v>0</v>
      </c>
      <c r="I443" s="92"/>
      <c r="J443" s="118"/>
      <c r="K443" s="116"/>
      <c r="L443" s="116"/>
      <c r="M443" s="141"/>
      <c r="N443" s="92" t="str">
        <f t="shared" si="36"/>
        <v>豬</v>
      </c>
      <c r="O443" s="125"/>
      <c r="P443" s="117"/>
    </row>
    <row r="444" spans="1:16" ht="19.5" x14ac:dyDescent="0.25">
      <c r="A444" s="92">
        <f t="shared" si="32"/>
        <v>436</v>
      </c>
      <c r="B444" s="92"/>
      <c r="C444" s="113"/>
      <c r="D444" s="113"/>
      <c r="E444" s="113"/>
      <c r="F444" s="92"/>
      <c r="G444" s="92">
        <f t="shared" si="33"/>
        <v>0</v>
      </c>
      <c r="H444" s="92">
        <f t="shared" si="34"/>
        <v>0</v>
      </c>
      <c r="I444" s="92"/>
      <c r="J444" s="118"/>
      <c r="K444" s="116"/>
      <c r="L444" s="116"/>
      <c r="M444" s="141"/>
      <c r="N444" s="92" t="str">
        <f t="shared" si="36"/>
        <v>豬</v>
      </c>
      <c r="O444" s="125"/>
      <c r="P444" s="117"/>
    </row>
    <row r="445" spans="1:16" ht="19.5" x14ac:dyDescent="0.25">
      <c r="A445" s="92">
        <f t="shared" si="32"/>
        <v>437</v>
      </c>
      <c r="B445" s="92"/>
      <c r="C445" s="113"/>
      <c r="D445" s="113"/>
      <c r="E445" s="113"/>
      <c r="F445" s="92"/>
      <c r="G445" s="92">
        <f t="shared" si="33"/>
        <v>0</v>
      </c>
      <c r="H445" s="92">
        <f t="shared" si="34"/>
        <v>0</v>
      </c>
      <c r="I445" s="92"/>
      <c r="J445" s="118"/>
      <c r="K445" s="116"/>
      <c r="L445" s="116"/>
      <c r="M445" s="141"/>
      <c r="N445" s="92" t="str">
        <f t="shared" si="36"/>
        <v>豬</v>
      </c>
      <c r="O445" s="125"/>
      <c r="P445" s="117"/>
    </row>
    <row r="446" spans="1:16" ht="19.5" x14ac:dyDescent="0.25">
      <c r="A446" s="92">
        <f t="shared" si="32"/>
        <v>438</v>
      </c>
      <c r="B446" s="92"/>
      <c r="C446" s="113"/>
      <c r="D446" s="113"/>
      <c r="E446" s="113"/>
      <c r="F446" s="92"/>
      <c r="G446" s="92">
        <f t="shared" si="33"/>
        <v>0</v>
      </c>
      <c r="H446" s="92">
        <f t="shared" si="34"/>
        <v>0</v>
      </c>
      <c r="I446" s="92"/>
      <c r="J446" s="118"/>
      <c r="K446" s="116"/>
      <c r="L446" s="116"/>
      <c r="M446" s="141"/>
      <c r="N446" s="92" t="str">
        <f t="shared" si="36"/>
        <v>豬</v>
      </c>
      <c r="O446" s="125"/>
      <c r="P446" s="117"/>
    </row>
    <row r="447" spans="1:16" ht="19.5" x14ac:dyDescent="0.25">
      <c r="A447" s="92">
        <f t="shared" si="32"/>
        <v>439</v>
      </c>
      <c r="B447" s="92"/>
      <c r="C447" s="113"/>
      <c r="D447" s="113"/>
      <c r="E447" s="113"/>
      <c r="F447" s="92"/>
      <c r="G447" s="92">
        <f t="shared" si="33"/>
        <v>0</v>
      </c>
      <c r="H447" s="92">
        <f t="shared" si="34"/>
        <v>0</v>
      </c>
      <c r="I447" s="92"/>
      <c r="J447" s="118"/>
      <c r="K447" s="116"/>
      <c r="L447" s="116"/>
      <c r="M447" s="141"/>
      <c r="N447" s="92" t="str">
        <f t="shared" si="36"/>
        <v>豬</v>
      </c>
      <c r="O447" s="125"/>
      <c r="P447" s="117"/>
    </row>
    <row r="448" spans="1:16" ht="19.5" x14ac:dyDescent="0.25">
      <c r="A448" s="92">
        <f t="shared" si="32"/>
        <v>440</v>
      </c>
      <c r="B448" s="92"/>
      <c r="C448" s="113"/>
      <c r="D448" s="113"/>
      <c r="E448" s="113"/>
      <c r="F448" s="92"/>
      <c r="G448" s="92">
        <f t="shared" si="33"/>
        <v>0</v>
      </c>
      <c r="H448" s="92">
        <f t="shared" si="34"/>
        <v>0</v>
      </c>
      <c r="I448" s="92"/>
      <c r="J448" s="118"/>
      <c r="K448" s="116"/>
      <c r="L448" s="116"/>
      <c r="M448" s="141"/>
      <c r="N448" s="92" t="str">
        <f t="shared" si="36"/>
        <v>豬</v>
      </c>
      <c r="O448" s="125"/>
      <c r="P448" s="117"/>
    </row>
    <row r="449" spans="1:16" ht="19.5" x14ac:dyDescent="0.25">
      <c r="A449" s="92">
        <f t="shared" si="32"/>
        <v>441</v>
      </c>
      <c r="B449" s="92"/>
      <c r="C449" s="113"/>
      <c r="D449" s="113"/>
      <c r="E449" s="113"/>
      <c r="F449" s="92"/>
      <c r="G449" s="92">
        <f t="shared" si="33"/>
        <v>0</v>
      </c>
      <c r="H449" s="92">
        <f t="shared" si="34"/>
        <v>0</v>
      </c>
      <c r="I449" s="92"/>
      <c r="J449" s="118"/>
      <c r="K449" s="116"/>
      <c r="L449" s="116"/>
      <c r="M449" s="141"/>
      <c r="N449" s="92" t="str">
        <f t="shared" si="36"/>
        <v>豬</v>
      </c>
      <c r="O449" s="125"/>
      <c r="P449" s="117"/>
    </row>
    <row r="450" spans="1:16" ht="19.5" x14ac:dyDescent="0.25">
      <c r="A450" s="92">
        <f t="shared" si="32"/>
        <v>442</v>
      </c>
      <c r="B450" s="92"/>
      <c r="C450" s="113"/>
      <c r="D450" s="113"/>
      <c r="E450" s="113"/>
      <c r="F450" s="92"/>
      <c r="G450" s="92">
        <f t="shared" si="33"/>
        <v>0</v>
      </c>
      <c r="H450" s="92">
        <f t="shared" si="34"/>
        <v>0</v>
      </c>
      <c r="I450" s="92"/>
      <c r="J450" s="118"/>
      <c r="K450" s="116"/>
      <c r="L450" s="116"/>
      <c r="M450" s="141"/>
      <c r="N450" s="92" t="str">
        <f t="shared" si="36"/>
        <v>豬</v>
      </c>
      <c r="O450" s="125"/>
      <c r="P450" s="117"/>
    </row>
    <row r="451" spans="1:16" ht="19.5" x14ac:dyDescent="0.25">
      <c r="A451" s="92">
        <f t="shared" si="32"/>
        <v>443</v>
      </c>
      <c r="B451" s="92"/>
      <c r="C451" s="113"/>
      <c r="D451" s="113"/>
      <c r="E451" s="113"/>
      <c r="F451" s="92"/>
      <c r="G451" s="92">
        <f t="shared" si="33"/>
        <v>0</v>
      </c>
      <c r="H451" s="92">
        <f t="shared" si="34"/>
        <v>0</v>
      </c>
      <c r="I451" s="92"/>
      <c r="J451" s="118"/>
      <c r="K451" s="116"/>
      <c r="L451" s="116"/>
      <c r="M451" s="141"/>
      <c r="N451" s="92" t="str">
        <f t="shared" si="36"/>
        <v>豬</v>
      </c>
      <c r="O451" s="125"/>
      <c r="P451" s="117"/>
    </row>
    <row r="452" spans="1:16" ht="19.5" x14ac:dyDescent="0.25">
      <c r="A452" s="92">
        <f t="shared" si="32"/>
        <v>444</v>
      </c>
      <c r="B452" s="92"/>
      <c r="C452" s="113"/>
      <c r="D452" s="113"/>
      <c r="E452" s="113"/>
      <c r="F452" s="92"/>
      <c r="G452" s="92">
        <f t="shared" si="33"/>
        <v>0</v>
      </c>
      <c r="H452" s="92">
        <f t="shared" si="34"/>
        <v>0</v>
      </c>
      <c r="I452" s="92"/>
      <c r="J452" s="118"/>
      <c r="K452" s="116"/>
      <c r="L452" s="116"/>
      <c r="M452" s="141"/>
      <c r="N452" s="92" t="str">
        <f t="shared" si="36"/>
        <v>豬</v>
      </c>
      <c r="O452" s="125"/>
      <c r="P452" s="117"/>
    </row>
    <row r="453" spans="1:16" ht="19.5" x14ac:dyDescent="0.25">
      <c r="A453" s="92">
        <f t="shared" si="32"/>
        <v>445</v>
      </c>
      <c r="B453" s="92"/>
      <c r="C453" s="113"/>
      <c r="D453" s="113"/>
      <c r="E453" s="113"/>
      <c r="F453" s="92"/>
      <c r="G453" s="92">
        <f t="shared" si="33"/>
        <v>0</v>
      </c>
      <c r="H453" s="92">
        <f t="shared" si="34"/>
        <v>0</v>
      </c>
      <c r="I453" s="92"/>
      <c r="J453" s="118"/>
      <c r="K453" s="116"/>
      <c r="L453" s="116"/>
      <c r="M453" s="141"/>
      <c r="N453" s="92" t="str">
        <f t="shared" si="36"/>
        <v>豬</v>
      </c>
      <c r="O453" s="125"/>
      <c r="P453" s="117"/>
    </row>
    <row r="454" spans="1:16" ht="19.5" x14ac:dyDescent="0.25">
      <c r="A454" s="92">
        <f t="shared" si="32"/>
        <v>446</v>
      </c>
      <c r="B454" s="92"/>
      <c r="C454" s="113"/>
      <c r="D454" s="113"/>
      <c r="E454" s="113"/>
      <c r="F454" s="92"/>
      <c r="G454" s="92">
        <f t="shared" si="33"/>
        <v>0</v>
      </c>
      <c r="H454" s="92">
        <f t="shared" si="34"/>
        <v>0</v>
      </c>
      <c r="I454" s="92"/>
      <c r="J454" s="118"/>
      <c r="K454" s="116"/>
      <c r="L454" s="116"/>
      <c r="M454" s="141"/>
      <c r="N454" s="92" t="str">
        <f t="shared" si="36"/>
        <v>豬</v>
      </c>
      <c r="O454" s="125"/>
      <c r="P454" s="117"/>
    </row>
    <row r="455" spans="1:16" ht="19.5" x14ac:dyDescent="0.25">
      <c r="A455" s="92">
        <f t="shared" si="32"/>
        <v>447</v>
      </c>
      <c r="B455" s="92"/>
      <c r="C455" s="113"/>
      <c r="D455" s="113"/>
      <c r="E455" s="113"/>
      <c r="F455" s="92"/>
      <c r="G455" s="92">
        <f t="shared" si="33"/>
        <v>0</v>
      </c>
      <c r="H455" s="92">
        <f t="shared" si="34"/>
        <v>0</v>
      </c>
      <c r="I455" s="92"/>
      <c r="J455" s="118"/>
      <c r="K455" s="116"/>
      <c r="L455" s="116"/>
      <c r="M455" s="141"/>
      <c r="N455" s="92" t="str">
        <f t="shared" si="36"/>
        <v>豬</v>
      </c>
      <c r="O455" s="125"/>
      <c r="P455" s="117"/>
    </row>
    <row r="456" spans="1:16" ht="19.5" x14ac:dyDescent="0.25">
      <c r="A456" s="92">
        <f t="shared" si="32"/>
        <v>448</v>
      </c>
      <c r="B456" s="92"/>
      <c r="C456" s="113"/>
      <c r="D456" s="113"/>
      <c r="E456" s="113"/>
      <c r="F456" s="92"/>
      <c r="G456" s="92">
        <f t="shared" si="33"/>
        <v>0</v>
      </c>
      <c r="H456" s="92">
        <f t="shared" si="34"/>
        <v>0</v>
      </c>
      <c r="I456" s="92"/>
      <c r="J456" s="118"/>
      <c r="K456" s="116"/>
      <c r="L456" s="116"/>
      <c r="M456" s="141"/>
      <c r="N456" s="92" t="str">
        <f t="shared" si="36"/>
        <v>豬</v>
      </c>
      <c r="O456" s="125"/>
      <c r="P456" s="117"/>
    </row>
    <row r="457" spans="1:16" ht="19.5" x14ac:dyDescent="0.25">
      <c r="A457" s="92">
        <f t="shared" si="32"/>
        <v>449</v>
      </c>
      <c r="B457" s="92"/>
      <c r="C457" s="113"/>
      <c r="D457" s="113"/>
      <c r="E457" s="113"/>
      <c r="F457" s="92"/>
      <c r="G457" s="92">
        <f t="shared" si="33"/>
        <v>0</v>
      </c>
      <c r="H457" s="92">
        <f t="shared" si="34"/>
        <v>0</v>
      </c>
      <c r="I457" s="92"/>
      <c r="J457" s="118"/>
      <c r="K457" s="116"/>
      <c r="L457" s="116"/>
      <c r="M457" s="141"/>
      <c r="N457" s="92" t="str">
        <f t="shared" si="36"/>
        <v>豬</v>
      </c>
      <c r="O457" s="125"/>
      <c r="P457" s="117"/>
    </row>
    <row r="458" spans="1:16" ht="19.5" x14ac:dyDescent="0.25">
      <c r="A458" s="92">
        <f t="shared" si="32"/>
        <v>450</v>
      </c>
      <c r="B458" s="92"/>
      <c r="C458" s="113"/>
      <c r="D458" s="113"/>
      <c r="E458" s="113"/>
      <c r="F458" s="92"/>
      <c r="G458" s="92">
        <f t="shared" si="33"/>
        <v>0</v>
      </c>
      <c r="H458" s="92">
        <f t="shared" si="34"/>
        <v>0</v>
      </c>
      <c r="I458" s="92"/>
      <c r="J458" s="118"/>
      <c r="K458" s="116"/>
      <c r="L458" s="116"/>
      <c r="M458" s="141"/>
      <c r="N458" s="92" t="str">
        <f t="shared" si="36"/>
        <v>豬</v>
      </c>
      <c r="O458" s="125"/>
      <c r="P458" s="117"/>
    </row>
    <row r="459" spans="1:16" ht="19.5" x14ac:dyDescent="0.25">
      <c r="A459" s="92">
        <f t="shared" ref="A459:A508" si="37">A458+1</f>
        <v>451</v>
      </c>
      <c r="B459" s="92"/>
      <c r="C459" s="113"/>
      <c r="D459" s="113"/>
      <c r="E459" s="113"/>
      <c r="F459" s="92"/>
      <c r="G459" s="92">
        <f t="shared" si="33"/>
        <v>0</v>
      </c>
      <c r="H459" s="92">
        <f t="shared" si="34"/>
        <v>0</v>
      </c>
      <c r="I459" s="92"/>
      <c r="J459" s="118"/>
      <c r="K459" s="116"/>
      <c r="L459" s="116"/>
      <c r="M459" s="141"/>
      <c r="N459" s="92" t="str">
        <f t="shared" si="36"/>
        <v>豬</v>
      </c>
      <c r="O459" s="125"/>
      <c r="P459" s="117"/>
    </row>
    <row r="460" spans="1:16" ht="19.5" x14ac:dyDescent="0.25">
      <c r="A460" s="92">
        <f t="shared" si="37"/>
        <v>452</v>
      </c>
      <c r="B460" s="92"/>
      <c r="C460" s="113"/>
      <c r="D460" s="113"/>
      <c r="E460" s="113"/>
      <c r="F460" s="92"/>
      <c r="G460" s="92">
        <f t="shared" si="33"/>
        <v>0</v>
      </c>
      <c r="H460" s="92">
        <f t="shared" si="34"/>
        <v>0</v>
      </c>
      <c r="I460" s="92"/>
      <c r="J460" s="118"/>
      <c r="K460" s="116"/>
      <c r="L460" s="116"/>
      <c r="M460" s="141"/>
      <c r="N460" s="92" t="str">
        <f t="shared" si="36"/>
        <v>豬</v>
      </c>
      <c r="O460" s="125"/>
      <c r="P460" s="117"/>
    </row>
    <row r="461" spans="1:16" ht="19.5" x14ac:dyDescent="0.25">
      <c r="A461" s="92">
        <f t="shared" si="37"/>
        <v>453</v>
      </c>
      <c r="B461" s="92"/>
      <c r="C461" s="113"/>
      <c r="D461" s="113"/>
      <c r="E461" s="113"/>
      <c r="F461" s="92"/>
      <c r="G461" s="92">
        <f t="shared" si="33"/>
        <v>0</v>
      </c>
      <c r="H461" s="92">
        <f t="shared" si="34"/>
        <v>0</v>
      </c>
      <c r="I461" s="92"/>
      <c r="J461" s="118"/>
      <c r="K461" s="116"/>
      <c r="L461" s="116"/>
      <c r="M461" s="141"/>
      <c r="N461" s="92" t="str">
        <f t="shared" si="36"/>
        <v>豬</v>
      </c>
      <c r="O461" s="125"/>
      <c r="P461" s="117"/>
    </row>
    <row r="462" spans="1:16" ht="19.5" x14ac:dyDescent="0.25">
      <c r="A462" s="92">
        <f t="shared" si="37"/>
        <v>454</v>
      </c>
      <c r="B462" s="92"/>
      <c r="C462" s="113"/>
      <c r="D462" s="113"/>
      <c r="E462" s="113"/>
      <c r="F462" s="92"/>
      <c r="G462" s="92">
        <f t="shared" si="33"/>
        <v>0</v>
      </c>
      <c r="H462" s="92">
        <f t="shared" si="34"/>
        <v>0</v>
      </c>
      <c r="I462" s="92"/>
      <c r="J462" s="118"/>
      <c r="K462" s="116"/>
      <c r="L462" s="116"/>
      <c r="M462" s="141"/>
      <c r="N462" s="92" t="str">
        <f t="shared" si="36"/>
        <v>豬</v>
      </c>
      <c r="O462" s="125"/>
      <c r="P462" s="117"/>
    </row>
    <row r="463" spans="1:16" ht="19.5" x14ac:dyDescent="0.25">
      <c r="A463" s="92">
        <f t="shared" si="37"/>
        <v>455</v>
      </c>
      <c r="B463" s="92"/>
      <c r="C463" s="113"/>
      <c r="D463" s="113"/>
      <c r="E463" s="113"/>
      <c r="F463" s="92"/>
      <c r="G463" s="92">
        <f t="shared" si="33"/>
        <v>0</v>
      </c>
      <c r="H463" s="92">
        <f t="shared" si="34"/>
        <v>0</v>
      </c>
      <c r="I463" s="92"/>
      <c r="J463" s="118"/>
      <c r="K463" s="116"/>
      <c r="L463" s="116"/>
      <c r="M463" s="141"/>
      <c r="N463" s="92" t="str">
        <f t="shared" si="36"/>
        <v>豬</v>
      </c>
      <c r="O463" s="125"/>
      <c r="P463" s="117"/>
    </row>
    <row r="464" spans="1:16" ht="19.5" x14ac:dyDescent="0.25">
      <c r="A464" s="92">
        <f t="shared" si="37"/>
        <v>456</v>
      </c>
      <c r="B464" s="92"/>
      <c r="C464" s="113"/>
      <c r="D464" s="113"/>
      <c r="E464" s="113"/>
      <c r="F464" s="92"/>
      <c r="G464" s="92">
        <f t="shared" si="33"/>
        <v>0</v>
      </c>
      <c r="H464" s="92">
        <f t="shared" si="34"/>
        <v>0</v>
      </c>
      <c r="I464" s="92"/>
      <c r="J464" s="118"/>
      <c r="K464" s="116"/>
      <c r="L464" s="116"/>
      <c r="M464" s="141"/>
      <c r="N464" s="92" t="str">
        <f t="shared" si="36"/>
        <v>豬</v>
      </c>
      <c r="O464" s="125"/>
      <c r="P464" s="117"/>
    </row>
    <row r="465" spans="1:16" ht="19.5" x14ac:dyDescent="0.25">
      <c r="A465" s="92">
        <f t="shared" si="37"/>
        <v>457</v>
      </c>
      <c r="B465" s="92"/>
      <c r="C465" s="113"/>
      <c r="D465" s="113"/>
      <c r="E465" s="113"/>
      <c r="F465" s="92"/>
      <c r="G465" s="92">
        <f t="shared" si="33"/>
        <v>0</v>
      </c>
      <c r="H465" s="92">
        <f t="shared" si="34"/>
        <v>0</v>
      </c>
      <c r="I465" s="92"/>
      <c r="J465" s="118"/>
      <c r="K465" s="116"/>
      <c r="L465" s="116"/>
      <c r="M465" s="141"/>
      <c r="N465" s="92" t="str">
        <f t="shared" si="36"/>
        <v>豬</v>
      </c>
      <c r="O465" s="125"/>
      <c r="P465" s="117"/>
    </row>
    <row r="466" spans="1:16" ht="19.5" x14ac:dyDescent="0.25">
      <c r="A466" s="92">
        <f t="shared" si="37"/>
        <v>458</v>
      </c>
      <c r="B466" s="92"/>
      <c r="C466" s="113"/>
      <c r="D466" s="113"/>
      <c r="E466" s="113"/>
      <c r="F466" s="92"/>
      <c r="G466" s="92">
        <f t="shared" si="33"/>
        <v>0</v>
      </c>
      <c r="H466" s="92">
        <f t="shared" si="34"/>
        <v>0</v>
      </c>
      <c r="I466" s="92"/>
      <c r="J466" s="118"/>
      <c r="K466" s="116"/>
      <c r="L466" s="116"/>
      <c r="M466" s="141"/>
      <c r="N466" s="92" t="str">
        <f t="shared" si="36"/>
        <v>豬</v>
      </c>
      <c r="O466" s="125"/>
      <c r="P466" s="117"/>
    </row>
    <row r="467" spans="1:16" ht="19.5" x14ac:dyDescent="0.25">
      <c r="A467" s="92">
        <f t="shared" si="37"/>
        <v>459</v>
      </c>
      <c r="B467" s="92"/>
      <c r="C467" s="113"/>
      <c r="D467" s="113"/>
      <c r="E467" s="113"/>
      <c r="F467" s="92"/>
      <c r="G467" s="92">
        <f t="shared" si="33"/>
        <v>0</v>
      </c>
      <c r="H467" s="92">
        <f t="shared" si="34"/>
        <v>0</v>
      </c>
      <c r="I467" s="92"/>
      <c r="J467" s="118"/>
      <c r="K467" s="116"/>
      <c r="L467" s="116"/>
      <c r="M467" s="141"/>
      <c r="N467" s="92" t="str">
        <f t="shared" si="36"/>
        <v>豬</v>
      </c>
      <c r="O467" s="125"/>
      <c r="P467" s="117"/>
    </row>
    <row r="468" spans="1:16" ht="19.5" x14ac:dyDescent="0.25">
      <c r="A468" s="92">
        <f t="shared" si="37"/>
        <v>460</v>
      </c>
      <c r="B468" s="92"/>
      <c r="C468" s="113"/>
      <c r="D468" s="113"/>
      <c r="E468" s="113"/>
      <c r="F468" s="92"/>
      <c r="G468" s="92">
        <f t="shared" si="33"/>
        <v>0</v>
      </c>
      <c r="H468" s="92">
        <f t="shared" si="34"/>
        <v>0</v>
      </c>
      <c r="I468" s="92"/>
      <c r="J468" s="118"/>
      <c r="K468" s="116"/>
      <c r="L468" s="116"/>
      <c r="M468" s="141"/>
      <c r="N468" s="92" t="str">
        <f t="shared" si="36"/>
        <v>豬</v>
      </c>
      <c r="O468" s="125"/>
      <c r="P468" s="117"/>
    </row>
    <row r="469" spans="1:16" ht="19.5" x14ac:dyDescent="0.25">
      <c r="A469" s="92">
        <f t="shared" si="37"/>
        <v>461</v>
      </c>
      <c r="B469" s="92"/>
      <c r="C469" s="113"/>
      <c r="D469" s="113"/>
      <c r="E469" s="113"/>
      <c r="F469" s="92"/>
      <c r="G469" s="92">
        <f t="shared" si="33"/>
        <v>0</v>
      </c>
      <c r="H469" s="92">
        <f t="shared" si="34"/>
        <v>0</v>
      </c>
      <c r="I469" s="92"/>
      <c r="J469" s="118"/>
      <c r="K469" s="116"/>
      <c r="L469" s="116"/>
      <c r="M469" s="141"/>
      <c r="N469" s="92" t="str">
        <f t="shared" si="36"/>
        <v>豬</v>
      </c>
      <c r="O469" s="125"/>
      <c r="P469" s="117"/>
    </row>
    <row r="470" spans="1:16" ht="19.5" x14ac:dyDescent="0.25">
      <c r="A470" s="92">
        <f t="shared" si="37"/>
        <v>462</v>
      </c>
      <c r="B470" s="92"/>
      <c r="C470" s="113"/>
      <c r="D470" s="113"/>
      <c r="E470" s="113"/>
      <c r="F470" s="92"/>
      <c r="G470" s="92">
        <f t="shared" si="33"/>
        <v>0</v>
      </c>
      <c r="H470" s="92">
        <f t="shared" si="34"/>
        <v>0</v>
      </c>
      <c r="I470" s="92"/>
      <c r="J470" s="118"/>
      <c r="K470" s="116"/>
      <c r="L470" s="116"/>
      <c r="M470" s="141"/>
      <c r="N470" s="92" t="str">
        <f t="shared" si="36"/>
        <v>豬</v>
      </c>
      <c r="O470" s="125"/>
      <c r="P470" s="117"/>
    </row>
    <row r="471" spans="1:16" ht="19.5" x14ac:dyDescent="0.25">
      <c r="A471" s="92">
        <f t="shared" si="37"/>
        <v>463</v>
      </c>
      <c r="B471" s="92"/>
      <c r="C471" s="113"/>
      <c r="D471" s="113"/>
      <c r="E471" s="113"/>
      <c r="F471" s="92"/>
      <c r="G471" s="92">
        <f t="shared" ref="G471:G508" si="38">IF(F471&gt;=600,1,0)</f>
        <v>0</v>
      </c>
      <c r="H471" s="92">
        <f t="shared" ref="H471:H508" si="39">IF(I471="已收",C471+D471+E471+F471,0)</f>
        <v>0</v>
      </c>
      <c r="I471" s="92"/>
      <c r="J471" s="118"/>
      <c r="K471" s="116"/>
      <c r="L471" s="116"/>
      <c r="M471" s="141"/>
      <c r="N471" s="92" t="str">
        <f t="shared" ref="N471:N508" si="40">CHOOSE(IF(MOD(J471+1911,12)&lt;&gt;0,MOD(J471+1911,12),12),"雞","狗","豬","鼠","牛","虎","兔","龍","蛇","馬","羊","猴")</f>
        <v>豬</v>
      </c>
      <c r="O471" s="125"/>
      <c r="P471" s="117"/>
    </row>
    <row r="472" spans="1:16" ht="19.5" x14ac:dyDescent="0.25">
      <c r="A472" s="92">
        <f t="shared" si="37"/>
        <v>464</v>
      </c>
      <c r="B472" s="92"/>
      <c r="C472" s="113"/>
      <c r="D472" s="113"/>
      <c r="E472" s="113"/>
      <c r="F472" s="92"/>
      <c r="G472" s="92">
        <f t="shared" si="38"/>
        <v>0</v>
      </c>
      <c r="H472" s="92">
        <f t="shared" si="39"/>
        <v>0</v>
      </c>
      <c r="I472" s="92"/>
      <c r="J472" s="118"/>
      <c r="K472" s="116"/>
      <c r="L472" s="116"/>
      <c r="M472" s="141"/>
      <c r="N472" s="92" t="str">
        <f t="shared" si="40"/>
        <v>豬</v>
      </c>
      <c r="O472" s="125"/>
      <c r="P472" s="117"/>
    </row>
    <row r="473" spans="1:16" ht="19.5" x14ac:dyDescent="0.25">
      <c r="A473" s="92">
        <f t="shared" si="37"/>
        <v>465</v>
      </c>
      <c r="B473" s="92"/>
      <c r="C473" s="113"/>
      <c r="D473" s="113"/>
      <c r="E473" s="113"/>
      <c r="F473" s="92"/>
      <c r="G473" s="92">
        <f t="shared" si="38"/>
        <v>0</v>
      </c>
      <c r="H473" s="92">
        <f t="shared" si="39"/>
        <v>0</v>
      </c>
      <c r="I473" s="92"/>
      <c r="J473" s="118"/>
      <c r="K473" s="116"/>
      <c r="L473" s="116"/>
      <c r="M473" s="141"/>
      <c r="N473" s="92" t="str">
        <f t="shared" si="40"/>
        <v>豬</v>
      </c>
      <c r="O473" s="125"/>
      <c r="P473" s="117"/>
    </row>
    <row r="474" spans="1:16" ht="19.5" x14ac:dyDescent="0.25">
      <c r="A474" s="92">
        <f t="shared" si="37"/>
        <v>466</v>
      </c>
      <c r="B474" s="92"/>
      <c r="C474" s="113"/>
      <c r="D474" s="113"/>
      <c r="E474" s="113"/>
      <c r="F474" s="92"/>
      <c r="G474" s="92">
        <f t="shared" si="38"/>
        <v>0</v>
      </c>
      <c r="H474" s="92">
        <f t="shared" si="39"/>
        <v>0</v>
      </c>
      <c r="I474" s="92"/>
      <c r="J474" s="118"/>
      <c r="K474" s="116"/>
      <c r="L474" s="116"/>
      <c r="M474" s="141"/>
      <c r="N474" s="92" t="str">
        <f t="shared" si="40"/>
        <v>豬</v>
      </c>
      <c r="O474" s="125"/>
      <c r="P474" s="117"/>
    </row>
    <row r="475" spans="1:16" ht="19.5" x14ac:dyDescent="0.25">
      <c r="A475" s="92">
        <f t="shared" si="37"/>
        <v>467</v>
      </c>
      <c r="B475" s="92"/>
      <c r="C475" s="113"/>
      <c r="D475" s="113"/>
      <c r="E475" s="113"/>
      <c r="F475" s="92"/>
      <c r="G475" s="92">
        <f t="shared" si="38"/>
        <v>0</v>
      </c>
      <c r="H475" s="92">
        <f t="shared" si="39"/>
        <v>0</v>
      </c>
      <c r="I475" s="92"/>
      <c r="J475" s="118"/>
      <c r="K475" s="116"/>
      <c r="L475" s="116"/>
      <c r="M475" s="141"/>
      <c r="N475" s="92" t="str">
        <f t="shared" si="40"/>
        <v>豬</v>
      </c>
      <c r="O475" s="125"/>
      <c r="P475" s="117"/>
    </row>
    <row r="476" spans="1:16" ht="19.5" x14ac:dyDescent="0.25">
      <c r="A476" s="92">
        <f t="shared" si="37"/>
        <v>468</v>
      </c>
      <c r="B476" s="92"/>
      <c r="C476" s="113"/>
      <c r="D476" s="113"/>
      <c r="E476" s="113"/>
      <c r="F476" s="92"/>
      <c r="G476" s="92">
        <f t="shared" si="38"/>
        <v>0</v>
      </c>
      <c r="H476" s="92">
        <f t="shared" si="39"/>
        <v>0</v>
      </c>
      <c r="I476" s="92"/>
      <c r="J476" s="118"/>
      <c r="K476" s="116"/>
      <c r="L476" s="116"/>
      <c r="M476" s="141"/>
      <c r="N476" s="92" t="str">
        <f t="shared" si="40"/>
        <v>豬</v>
      </c>
      <c r="O476" s="125"/>
      <c r="P476" s="117"/>
    </row>
    <row r="477" spans="1:16" ht="19.5" x14ac:dyDescent="0.25">
      <c r="A477" s="92">
        <f t="shared" si="37"/>
        <v>469</v>
      </c>
      <c r="B477" s="92"/>
      <c r="C477" s="113"/>
      <c r="D477" s="113"/>
      <c r="E477" s="113"/>
      <c r="F477" s="92"/>
      <c r="G477" s="92">
        <f t="shared" si="38"/>
        <v>0</v>
      </c>
      <c r="H477" s="92">
        <f t="shared" si="39"/>
        <v>0</v>
      </c>
      <c r="I477" s="92"/>
      <c r="J477" s="118"/>
      <c r="K477" s="116"/>
      <c r="L477" s="116"/>
      <c r="M477" s="141"/>
      <c r="N477" s="92" t="str">
        <f t="shared" si="40"/>
        <v>豬</v>
      </c>
      <c r="O477" s="125"/>
      <c r="P477" s="117"/>
    </row>
    <row r="478" spans="1:16" ht="19.5" x14ac:dyDescent="0.25">
      <c r="A478" s="92">
        <f t="shared" si="37"/>
        <v>470</v>
      </c>
      <c r="B478" s="92"/>
      <c r="C478" s="113"/>
      <c r="D478" s="113"/>
      <c r="E478" s="113"/>
      <c r="F478" s="92"/>
      <c r="G478" s="92">
        <f t="shared" si="38"/>
        <v>0</v>
      </c>
      <c r="H478" s="92">
        <f t="shared" si="39"/>
        <v>0</v>
      </c>
      <c r="I478" s="92"/>
      <c r="J478" s="118"/>
      <c r="K478" s="116"/>
      <c r="L478" s="116"/>
      <c r="M478" s="141"/>
      <c r="N478" s="92" t="str">
        <f t="shared" si="40"/>
        <v>豬</v>
      </c>
      <c r="O478" s="125"/>
      <c r="P478" s="117"/>
    </row>
    <row r="479" spans="1:16" ht="19.5" x14ac:dyDescent="0.25">
      <c r="A479" s="92">
        <f t="shared" si="37"/>
        <v>471</v>
      </c>
      <c r="B479" s="92"/>
      <c r="C479" s="113"/>
      <c r="D479" s="113"/>
      <c r="E479" s="113"/>
      <c r="F479" s="92"/>
      <c r="G479" s="92">
        <f t="shared" si="38"/>
        <v>0</v>
      </c>
      <c r="H479" s="92">
        <f t="shared" si="39"/>
        <v>0</v>
      </c>
      <c r="I479" s="92"/>
      <c r="J479" s="118"/>
      <c r="K479" s="116"/>
      <c r="L479" s="116"/>
      <c r="M479" s="141"/>
      <c r="N479" s="92" t="str">
        <f t="shared" si="40"/>
        <v>豬</v>
      </c>
      <c r="O479" s="125"/>
      <c r="P479" s="117"/>
    </row>
    <row r="480" spans="1:16" ht="19.5" x14ac:dyDescent="0.25">
      <c r="A480" s="92">
        <f t="shared" si="37"/>
        <v>472</v>
      </c>
      <c r="B480" s="92"/>
      <c r="C480" s="113"/>
      <c r="D480" s="113"/>
      <c r="E480" s="113"/>
      <c r="F480" s="92"/>
      <c r="G480" s="92">
        <f t="shared" si="38"/>
        <v>0</v>
      </c>
      <c r="H480" s="92">
        <f t="shared" si="39"/>
        <v>0</v>
      </c>
      <c r="I480" s="92"/>
      <c r="J480" s="118"/>
      <c r="K480" s="116"/>
      <c r="L480" s="116"/>
      <c r="M480" s="141"/>
      <c r="N480" s="92" t="str">
        <f t="shared" si="40"/>
        <v>豬</v>
      </c>
      <c r="O480" s="125"/>
      <c r="P480" s="117"/>
    </row>
    <row r="481" spans="1:16" ht="19.5" x14ac:dyDescent="0.25">
      <c r="A481" s="92">
        <f t="shared" si="37"/>
        <v>473</v>
      </c>
      <c r="B481" s="92"/>
      <c r="C481" s="113"/>
      <c r="D481" s="113"/>
      <c r="E481" s="113"/>
      <c r="F481" s="92"/>
      <c r="G481" s="92">
        <f t="shared" si="38"/>
        <v>0</v>
      </c>
      <c r="H481" s="92">
        <f t="shared" si="39"/>
        <v>0</v>
      </c>
      <c r="I481" s="92"/>
      <c r="J481" s="118"/>
      <c r="K481" s="116"/>
      <c r="L481" s="116"/>
      <c r="M481" s="141"/>
      <c r="N481" s="92" t="str">
        <f t="shared" si="40"/>
        <v>豬</v>
      </c>
      <c r="O481" s="125"/>
      <c r="P481" s="117"/>
    </row>
    <row r="482" spans="1:16" ht="19.5" x14ac:dyDescent="0.25">
      <c r="A482" s="92">
        <f t="shared" si="37"/>
        <v>474</v>
      </c>
      <c r="B482" s="92"/>
      <c r="C482" s="113"/>
      <c r="D482" s="113"/>
      <c r="E482" s="113"/>
      <c r="F482" s="92"/>
      <c r="G482" s="92">
        <f t="shared" si="38"/>
        <v>0</v>
      </c>
      <c r="H482" s="92">
        <f t="shared" si="39"/>
        <v>0</v>
      </c>
      <c r="I482" s="92"/>
      <c r="J482" s="118"/>
      <c r="K482" s="116"/>
      <c r="L482" s="116"/>
      <c r="M482" s="141"/>
      <c r="N482" s="92" t="str">
        <f t="shared" si="40"/>
        <v>豬</v>
      </c>
      <c r="O482" s="125"/>
      <c r="P482" s="117"/>
    </row>
    <row r="483" spans="1:16" ht="19.5" x14ac:dyDescent="0.25">
      <c r="A483" s="92">
        <f t="shared" si="37"/>
        <v>475</v>
      </c>
      <c r="B483" s="92"/>
      <c r="C483" s="113"/>
      <c r="D483" s="113"/>
      <c r="E483" s="113"/>
      <c r="F483" s="92"/>
      <c r="G483" s="92">
        <f t="shared" si="38"/>
        <v>0</v>
      </c>
      <c r="H483" s="92">
        <f t="shared" si="39"/>
        <v>0</v>
      </c>
      <c r="I483" s="92"/>
      <c r="J483" s="118"/>
      <c r="K483" s="116"/>
      <c r="L483" s="116"/>
      <c r="M483" s="141"/>
      <c r="N483" s="92" t="str">
        <f t="shared" si="40"/>
        <v>豬</v>
      </c>
      <c r="O483" s="125"/>
      <c r="P483" s="117"/>
    </row>
    <row r="484" spans="1:16" ht="19.5" x14ac:dyDescent="0.25">
      <c r="A484" s="92">
        <f t="shared" si="37"/>
        <v>476</v>
      </c>
      <c r="B484" s="92"/>
      <c r="C484" s="113"/>
      <c r="D484" s="113"/>
      <c r="E484" s="113"/>
      <c r="F484" s="92"/>
      <c r="G484" s="92">
        <f t="shared" si="38"/>
        <v>0</v>
      </c>
      <c r="H484" s="92">
        <f t="shared" si="39"/>
        <v>0</v>
      </c>
      <c r="I484" s="92"/>
      <c r="J484" s="118"/>
      <c r="K484" s="116"/>
      <c r="L484" s="116"/>
      <c r="M484" s="141"/>
      <c r="N484" s="92" t="str">
        <f t="shared" si="40"/>
        <v>豬</v>
      </c>
      <c r="O484" s="125"/>
      <c r="P484" s="117"/>
    </row>
    <row r="485" spans="1:16" ht="19.5" x14ac:dyDescent="0.25">
      <c r="A485" s="92">
        <f t="shared" si="37"/>
        <v>477</v>
      </c>
      <c r="B485" s="92"/>
      <c r="C485" s="113"/>
      <c r="D485" s="113"/>
      <c r="E485" s="113"/>
      <c r="F485" s="92"/>
      <c r="G485" s="92">
        <f t="shared" si="38"/>
        <v>0</v>
      </c>
      <c r="H485" s="92">
        <f t="shared" si="39"/>
        <v>0</v>
      </c>
      <c r="I485" s="92"/>
      <c r="J485" s="118"/>
      <c r="K485" s="116"/>
      <c r="L485" s="116"/>
      <c r="M485" s="141"/>
      <c r="N485" s="92" t="str">
        <f t="shared" si="40"/>
        <v>豬</v>
      </c>
      <c r="O485" s="125"/>
      <c r="P485" s="117"/>
    </row>
    <row r="486" spans="1:16" ht="19.5" x14ac:dyDescent="0.25">
      <c r="A486" s="92">
        <f t="shared" si="37"/>
        <v>478</v>
      </c>
      <c r="B486" s="92"/>
      <c r="C486" s="113"/>
      <c r="D486" s="113"/>
      <c r="E486" s="113"/>
      <c r="F486" s="92"/>
      <c r="G486" s="92">
        <f t="shared" si="38"/>
        <v>0</v>
      </c>
      <c r="H486" s="92">
        <f t="shared" si="39"/>
        <v>0</v>
      </c>
      <c r="I486" s="92"/>
      <c r="J486" s="118"/>
      <c r="K486" s="116"/>
      <c r="L486" s="116"/>
      <c r="M486" s="141"/>
      <c r="N486" s="92" t="str">
        <f t="shared" si="40"/>
        <v>豬</v>
      </c>
      <c r="O486" s="125"/>
      <c r="P486" s="117"/>
    </row>
    <row r="487" spans="1:16" ht="19.5" x14ac:dyDescent="0.25">
      <c r="A487" s="92">
        <f t="shared" si="37"/>
        <v>479</v>
      </c>
      <c r="B487" s="92"/>
      <c r="C487" s="113"/>
      <c r="D487" s="113"/>
      <c r="E487" s="113"/>
      <c r="F487" s="92"/>
      <c r="G487" s="92">
        <f t="shared" si="38"/>
        <v>0</v>
      </c>
      <c r="H487" s="92">
        <f t="shared" si="39"/>
        <v>0</v>
      </c>
      <c r="I487" s="92"/>
      <c r="J487" s="118"/>
      <c r="K487" s="116"/>
      <c r="L487" s="116"/>
      <c r="M487" s="141"/>
      <c r="N487" s="92" t="str">
        <f t="shared" si="40"/>
        <v>豬</v>
      </c>
      <c r="O487" s="125"/>
      <c r="P487" s="117"/>
    </row>
    <row r="488" spans="1:16" ht="19.5" x14ac:dyDescent="0.25">
      <c r="A488" s="92">
        <f t="shared" si="37"/>
        <v>480</v>
      </c>
      <c r="B488" s="92"/>
      <c r="C488" s="113"/>
      <c r="D488" s="113"/>
      <c r="E488" s="113"/>
      <c r="F488" s="92"/>
      <c r="G488" s="92">
        <f t="shared" si="38"/>
        <v>0</v>
      </c>
      <c r="H488" s="92">
        <f t="shared" si="39"/>
        <v>0</v>
      </c>
      <c r="I488" s="92"/>
      <c r="J488" s="118"/>
      <c r="K488" s="116"/>
      <c r="L488" s="116"/>
      <c r="M488" s="141"/>
      <c r="N488" s="92" t="str">
        <f t="shared" si="40"/>
        <v>豬</v>
      </c>
      <c r="O488" s="125"/>
      <c r="P488" s="117"/>
    </row>
    <row r="489" spans="1:16" ht="19.5" x14ac:dyDescent="0.25">
      <c r="A489" s="92">
        <f t="shared" si="37"/>
        <v>481</v>
      </c>
      <c r="B489" s="92"/>
      <c r="C489" s="113"/>
      <c r="D489" s="113"/>
      <c r="E489" s="113"/>
      <c r="F489" s="92"/>
      <c r="G489" s="92">
        <f t="shared" si="38"/>
        <v>0</v>
      </c>
      <c r="H489" s="92">
        <f t="shared" si="39"/>
        <v>0</v>
      </c>
      <c r="I489" s="92"/>
      <c r="J489" s="118"/>
      <c r="K489" s="116"/>
      <c r="L489" s="116"/>
      <c r="M489" s="141"/>
      <c r="N489" s="92" t="str">
        <f t="shared" si="40"/>
        <v>豬</v>
      </c>
      <c r="O489" s="125"/>
      <c r="P489" s="117"/>
    </row>
    <row r="490" spans="1:16" ht="19.5" x14ac:dyDescent="0.25">
      <c r="A490" s="92">
        <f t="shared" si="37"/>
        <v>482</v>
      </c>
      <c r="B490" s="92"/>
      <c r="C490" s="113"/>
      <c r="D490" s="113"/>
      <c r="E490" s="113"/>
      <c r="F490" s="92"/>
      <c r="G490" s="92">
        <f t="shared" si="38"/>
        <v>0</v>
      </c>
      <c r="H490" s="92">
        <f t="shared" si="39"/>
        <v>0</v>
      </c>
      <c r="I490" s="92"/>
      <c r="J490" s="118"/>
      <c r="K490" s="116"/>
      <c r="L490" s="116"/>
      <c r="M490" s="141"/>
      <c r="N490" s="92" t="str">
        <f t="shared" si="40"/>
        <v>豬</v>
      </c>
      <c r="O490" s="125"/>
      <c r="P490" s="117"/>
    </row>
    <row r="491" spans="1:16" ht="19.5" x14ac:dyDescent="0.25">
      <c r="A491" s="92">
        <f t="shared" si="37"/>
        <v>483</v>
      </c>
      <c r="B491" s="92"/>
      <c r="C491" s="113"/>
      <c r="D491" s="113"/>
      <c r="E491" s="113"/>
      <c r="F491" s="92"/>
      <c r="G491" s="92">
        <f t="shared" si="38"/>
        <v>0</v>
      </c>
      <c r="H491" s="92">
        <f t="shared" si="39"/>
        <v>0</v>
      </c>
      <c r="I491" s="92"/>
      <c r="J491" s="118"/>
      <c r="K491" s="116"/>
      <c r="L491" s="116"/>
      <c r="M491" s="141"/>
      <c r="N491" s="92" t="str">
        <f t="shared" si="40"/>
        <v>豬</v>
      </c>
      <c r="O491" s="125"/>
      <c r="P491" s="117"/>
    </row>
    <row r="492" spans="1:16" ht="19.5" x14ac:dyDescent="0.25">
      <c r="A492" s="92">
        <f t="shared" si="37"/>
        <v>484</v>
      </c>
      <c r="B492" s="92"/>
      <c r="C492" s="113"/>
      <c r="D492" s="113"/>
      <c r="E492" s="113"/>
      <c r="F492" s="92"/>
      <c r="G492" s="92">
        <f t="shared" si="38"/>
        <v>0</v>
      </c>
      <c r="H492" s="92">
        <f t="shared" si="39"/>
        <v>0</v>
      </c>
      <c r="I492" s="92"/>
      <c r="J492" s="118"/>
      <c r="K492" s="116"/>
      <c r="L492" s="116"/>
      <c r="M492" s="141"/>
      <c r="N492" s="92" t="str">
        <f t="shared" si="40"/>
        <v>豬</v>
      </c>
      <c r="O492" s="125"/>
      <c r="P492" s="117"/>
    </row>
    <row r="493" spans="1:16" ht="19.5" x14ac:dyDescent="0.25">
      <c r="A493" s="92">
        <f t="shared" si="37"/>
        <v>485</v>
      </c>
      <c r="B493" s="92"/>
      <c r="C493" s="113"/>
      <c r="D493" s="113"/>
      <c r="E493" s="113"/>
      <c r="F493" s="92"/>
      <c r="G493" s="92">
        <f t="shared" si="38"/>
        <v>0</v>
      </c>
      <c r="H493" s="92">
        <f t="shared" si="39"/>
        <v>0</v>
      </c>
      <c r="I493" s="92"/>
      <c r="J493" s="118"/>
      <c r="K493" s="116"/>
      <c r="L493" s="116"/>
      <c r="M493" s="141"/>
      <c r="N493" s="92" t="str">
        <f t="shared" si="40"/>
        <v>豬</v>
      </c>
      <c r="O493" s="125"/>
      <c r="P493" s="117"/>
    </row>
    <row r="494" spans="1:16" ht="19.5" x14ac:dyDescent="0.25">
      <c r="A494" s="92">
        <f t="shared" si="37"/>
        <v>486</v>
      </c>
      <c r="B494" s="92"/>
      <c r="C494" s="113"/>
      <c r="D494" s="113"/>
      <c r="E494" s="113"/>
      <c r="F494" s="92"/>
      <c r="G494" s="92">
        <f t="shared" si="38"/>
        <v>0</v>
      </c>
      <c r="H494" s="92">
        <f t="shared" si="39"/>
        <v>0</v>
      </c>
      <c r="I494" s="92"/>
      <c r="J494" s="118"/>
      <c r="K494" s="116"/>
      <c r="L494" s="116"/>
      <c r="M494" s="141"/>
      <c r="N494" s="92" t="str">
        <f t="shared" si="40"/>
        <v>豬</v>
      </c>
      <c r="O494" s="125"/>
      <c r="P494" s="117"/>
    </row>
    <row r="495" spans="1:16" ht="19.5" x14ac:dyDescent="0.25">
      <c r="A495" s="92">
        <f t="shared" si="37"/>
        <v>487</v>
      </c>
      <c r="B495" s="92"/>
      <c r="C495" s="113"/>
      <c r="D495" s="113"/>
      <c r="E495" s="113"/>
      <c r="F495" s="92"/>
      <c r="G495" s="92">
        <f t="shared" si="38"/>
        <v>0</v>
      </c>
      <c r="H495" s="92">
        <f t="shared" si="39"/>
        <v>0</v>
      </c>
      <c r="I495" s="92"/>
      <c r="J495" s="118"/>
      <c r="K495" s="116"/>
      <c r="L495" s="116"/>
      <c r="M495" s="141"/>
      <c r="N495" s="92" t="str">
        <f t="shared" si="40"/>
        <v>豬</v>
      </c>
      <c r="O495" s="125"/>
      <c r="P495" s="117"/>
    </row>
    <row r="496" spans="1:16" ht="19.5" x14ac:dyDescent="0.25">
      <c r="A496" s="92">
        <f t="shared" si="37"/>
        <v>488</v>
      </c>
      <c r="B496" s="92"/>
      <c r="C496" s="113"/>
      <c r="D496" s="113"/>
      <c r="E496" s="113"/>
      <c r="F496" s="92"/>
      <c r="G496" s="92">
        <f t="shared" si="38"/>
        <v>0</v>
      </c>
      <c r="H496" s="92">
        <f t="shared" si="39"/>
        <v>0</v>
      </c>
      <c r="I496" s="92"/>
      <c r="J496" s="118"/>
      <c r="K496" s="116"/>
      <c r="L496" s="116"/>
      <c r="M496" s="141"/>
      <c r="N496" s="92" t="str">
        <f t="shared" si="40"/>
        <v>豬</v>
      </c>
      <c r="O496" s="125"/>
      <c r="P496" s="117"/>
    </row>
    <row r="497" spans="1:16" ht="19.5" x14ac:dyDescent="0.25">
      <c r="A497" s="92">
        <f t="shared" si="37"/>
        <v>489</v>
      </c>
      <c r="B497" s="92"/>
      <c r="C497" s="113"/>
      <c r="D497" s="113"/>
      <c r="E497" s="113"/>
      <c r="F497" s="92"/>
      <c r="G497" s="92">
        <f t="shared" si="38"/>
        <v>0</v>
      </c>
      <c r="H497" s="92">
        <f t="shared" si="39"/>
        <v>0</v>
      </c>
      <c r="I497" s="92"/>
      <c r="J497" s="118"/>
      <c r="K497" s="116"/>
      <c r="L497" s="116"/>
      <c r="M497" s="141"/>
      <c r="N497" s="92" t="str">
        <f t="shared" si="40"/>
        <v>豬</v>
      </c>
      <c r="O497" s="125"/>
      <c r="P497" s="117"/>
    </row>
    <row r="498" spans="1:16" ht="19.5" x14ac:dyDescent="0.25">
      <c r="A498" s="92">
        <f t="shared" si="37"/>
        <v>490</v>
      </c>
      <c r="B498" s="92"/>
      <c r="C498" s="113"/>
      <c r="D498" s="113"/>
      <c r="E498" s="113"/>
      <c r="F498" s="92"/>
      <c r="G498" s="92">
        <f t="shared" si="38"/>
        <v>0</v>
      </c>
      <c r="H498" s="92">
        <f t="shared" si="39"/>
        <v>0</v>
      </c>
      <c r="I498" s="92"/>
      <c r="J498" s="118"/>
      <c r="K498" s="116"/>
      <c r="L498" s="116"/>
      <c r="M498" s="141"/>
      <c r="N498" s="92" t="str">
        <f t="shared" si="40"/>
        <v>豬</v>
      </c>
      <c r="O498" s="125"/>
      <c r="P498" s="117"/>
    </row>
    <row r="499" spans="1:16" ht="19.5" x14ac:dyDescent="0.25">
      <c r="A499" s="92">
        <f t="shared" si="37"/>
        <v>491</v>
      </c>
      <c r="B499" s="92"/>
      <c r="C499" s="113"/>
      <c r="D499" s="113"/>
      <c r="E499" s="113"/>
      <c r="F499" s="92"/>
      <c r="G499" s="92">
        <f t="shared" si="38"/>
        <v>0</v>
      </c>
      <c r="H499" s="92">
        <f t="shared" si="39"/>
        <v>0</v>
      </c>
      <c r="I499" s="92"/>
      <c r="J499" s="118"/>
      <c r="K499" s="116"/>
      <c r="L499" s="116"/>
      <c r="M499" s="141"/>
      <c r="N499" s="92" t="str">
        <f t="shared" si="40"/>
        <v>豬</v>
      </c>
      <c r="O499" s="125"/>
      <c r="P499" s="117"/>
    </row>
    <row r="500" spans="1:16" ht="19.5" x14ac:dyDescent="0.25">
      <c r="A500" s="92">
        <f t="shared" si="37"/>
        <v>492</v>
      </c>
      <c r="B500" s="92"/>
      <c r="C500" s="113"/>
      <c r="D500" s="113"/>
      <c r="E500" s="113"/>
      <c r="F500" s="92"/>
      <c r="G500" s="92">
        <f t="shared" si="38"/>
        <v>0</v>
      </c>
      <c r="H500" s="92">
        <f t="shared" si="39"/>
        <v>0</v>
      </c>
      <c r="I500" s="92"/>
      <c r="J500" s="118"/>
      <c r="K500" s="116"/>
      <c r="L500" s="116"/>
      <c r="M500" s="141"/>
      <c r="N500" s="92" t="str">
        <f t="shared" si="40"/>
        <v>豬</v>
      </c>
      <c r="O500" s="125"/>
      <c r="P500" s="117"/>
    </row>
    <row r="501" spans="1:16" ht="19.5" x14ac:dyDescent="0.25">
      <c r="A501" s="92">
        <f t="shared" si="37"/>
        <v>493</v>
      </c>
      <c r="B501" s="92"/>
      <c r="C501" s="113"/>
      <c r="D501" s="113"/>
      <c r="E501" s="113"/>
      <c r="F501" s="92"/>
      <c r="G501" s="92">
        <f t="shared" si="38"/>
        <v>0</v>
      </c>
      <c r="H501" s="92">
        <f t="shared" si="39"/>
        <v>0</v>
      </c>
      <c r="I501" s="92"/>
      <c r="J501" s="118"/>
      <c r="K501" s="116"/>
      <c r="L501" s="116"/>
      <c r="M501" s="141"/>
      <c r="N501" s="92" t="str">
        <f t="shared" si="40"/>
        <v>豬</v>
      </c>
      <c r="O501" s="125"/>
      <c r="P501" s="117"/>
    </row>
    <row r="502" spans="1:16" ht="19.5" x14ac:dyDescent="0.25">
      <c r="A502" s="92">
        <f t="shared" si="37"/>
        <v>494</v>
      </c>
      <c r="B502" s="92"/>
      <c r="C502" s="113"/>
      <c r="D502" s="113"/>
      <c r="E502" s="113"/>
      <c r="F502" s="92"/>
      <c r="G502" s="92">
        <f t="shared" si="38"/>
        <v>0</v>
      </c>
      <c r="H502" s="92">
        <f t="shared" si="39"/>
        <v>0</v>
      </c>
      <c r="I502" s="92"/>
      <c r="J502" s="118"/>
      <c r="K502" s="116"/>
      <c r="L502" s="116"/>
      <c r="M502" s="141"/>
      <c r="N502" s="92" t="str">
        <f t="shared" si="40"/>
        <v>豬</v>
      </c>
      <c r="O502" s="125"/>
      <c r="P502" s="117"/>
    </row>
    <row r="503" spans="1:16" ht="19.5" x14ac:dyDescent="0.25">
      <c r="A503" s="92">
        <f t="shared" si="37"/>
        <v>495</v>
      </c>
      <c r="B503" s="92"/>
      <c r="C503" s="113"/>
      <c r="D503" s="113"/>
      <c r="E503" s="113"/>
      <c r="F503" s="92"/>
      <c r="G503" s="92">
        <f t="shared" si="38"/>
        <v>0</v>
      </c>
      <c r="H503" s="92">
        <f t="shared" si="39"/>
        <v>0</v>
      </c>
      <c r="I503" s="92"/>
      <c r="J503" s="118"/>
      <c r="K503" s="116"/>
      <c r="L503" s="116"/>
      <c r="M503" s="141"/>
      <c r="N503" s="92" t="str">
        <f t="shared" si="40"/>
        <v>豬</v>
      </c>
      <c r="O503" s="125"/>
      <c r="P503" s="117"/>
    </row>
    <row r="504" spans="1:16" ht="19.5" x14ac:dyDescent="0.25">
      <c r="A504" s="92">
        <f t="shared" si="37"/>
        <v>496</v>
      </c>
      <c r="B504" s="92"/>
      <c r="C504" s="113"/>
      <c r="D504" s="113"/>
      <c r="E504" s="113"/>
      <c r="F504" s="92"/>
      <c r="G504" s="92">
        <f t="shared" si="38"/>
        <v>0</v>
      </c>
      <c r="H504" s="92">
        <f t="shared" si="39"/>
        <v>0</v>
      </c>
      <c r="I504" s="92"/>
      <c r="J504" s="118"/>
      <c r="K504" s="116"/>
      <c r="L504" s="116"/>
      <c r="M504" s="141"/>
      <c r="N504" s="92" t="str">
        <f t="shared" si="40"/>
        <v>豬</v>
      </c>
      <c r="O504" s="125"/>
      <c r="P504" s="117"/>
    </row>
    <row r="505" spans="1:16" ht="19.5" x14ac:dyDescent="0.25">
      <c r="A505" s="92">
        <f t="shared" si="37"/>
        <v>497</v>
      </c>
      <c r="B505" s="92"/>
      <c r="C505" s="113"/>
      <c r="D505" s="113"/>
      <c r="E505" s="113"/>
      <c r="F505" s="92"/>
      <c r="G505" s="92">
        <f t="shared" si="38"/>
        <v>0</v>
      </c>
      <c r="H505" s="92">
        <f t="shared" si="39"/>
        <v>0</v>
      </c>
      <c r="I505" s="92"/>
      <c r="J505" s="118"/>
      <c r="K505" s="116"/>
      <c r="L505" s="116"/>
      <c r="M505" s="141"/>
      <c r="N505" s="92" t="str">
        <f t="shared" si="40"/>
        <v>豬</v>
      </c>
      <c r="O505" s="125"/>
      <c r="P505" s="117"/>
    </row>
    <row r="506" spans="1:16" ht="19.5" x14ac:dyDescent="0.25">
      <c r="A506" s="92">
        <f t="shared" si="37"/>
        <v>498</v>
      </c>
      <c r="B506" s="92"/>
      <c r="C506" s="113"/>
      <c r="D506" s="113"/>
      <c r="E506" s="113"/>
      <c r="F506" s="92"/>
      <c r="G506" s="92">
        <f t="shared" si="38"/>
        <v>0</v>
      </c>
      <c r="H506" s="92">
        <f t="shared" si="39"/>
        <v>0</v>
      </c>
      <c r="I506" s="92"/>
      <c r="J506" s="118"/>
      <c r="K506" s="116"/>
      <c r="L506" s="116"/>
      <c r="M506" s="141"/>
      <c r="N506" s="92" t="str">
        <f t="shared" si="40"/>
        <v>豬</v>
      </c>
      <c r="O506" s="125"/>
      <c r="P506" s="117"/>
    </row>
    <row r="507" spans="1:16" ht="19.5" x14ac:dyDescent="0.25">
      <c r="A507" s="92">
        <f t="shared" si="37"/>
        <v>499</v>
      </c>
      <c r="B507" s="92"/>
      <c r="C507" s="113"/>
      <c r="D507" s="113"/>
      <c r="E507" s="113"/>
      <c r="F507" s="92"/>
      <c r="G507" s="92">
        <f t="shared" si="38"/>
        <v>0</v>
      </c>
      <c r="H507" s="92">
        <f t="shared" si="39"/>
        <v>0</v>
      </c>
      <c r="I507" s="92"/>
      <c r="J507" s="118"/>
      <c r="K507" s="116"/>
      <c r="L507" s="116"/>
      <c r="M507" s="141"/>
      <c r="N507" s="92" t="str">
        <f t="shared" si="40"/>
        <v>豬</v>
      </c>
      <c r="O507" s="125"/>
      <c r="P507" s="117"/>
    </row>
    <row r="508" spans="1:16" ht="19.5" x14ac:dyDescent="0.25">
      <c r="A508" s="92">
        <f t="shared" si="37"/>
        <v>500</v>
      </c>
      <c r="B508" s="92"/>
      <c r="C508" s="113"/>
      <c r="D508" s="113"/>
      <c r="E508" s="113"/>
      <c r="F508" s="92"/>
      <c r="G508" s="92">
        <f t="shared" si="38"/>
        <v>0</v>
      </c>
      <c r="H508" s="92">
        <f t="shared" si="39"/>
        <v>0</v>
      </c>
      <c r="I508" s="92"/>
      <c r="J508" s="118"/>
      <c r="K508" s="116"/>
      <c r="L508" s="116"/>
      <c r="M508" s="141"/>
      <c r="N508" s="92" t="str">
        <f t="shared" si="40"/>
        <v>豬</v>
      </c>
      <c r="O508" s="125"/>
      <c r="P508" s="117"/>
    </row>
  </sheetData>
  <phoneticPr fontId="1" type="noConversion"/>
  <conditionalFormatting sqref="K9">
    <cfRule type="expression" dxfId="37" priority="3" stopIfTrue="1">
      <formula>"IF($B$2=1,""true"",""false"")=“true"""</formula>
    </cfRule>
  </conditionalFormatting>
  <conditionalFormatting sqref="P9:P10 P17:P19 P13:P14">
    <cfRule type="colorScale" priority="2">
      <colorScale>
        <cfvo type="num" val="0"/>
        <cfvo type="num" val="1"/>
        <color rgb="FFFF7128"/>
        <color rgb="FFFFEF9C"/>
      </colorScale>
    </cfRule>
  </conditionalFormatting>
  <conditionalFormatting sqref="J9:P508">
    <cfRule type="expression" dxfId="36" priority="4">
      <formula>$E$2</formula>
    </cfRule>
  </conditionalFormatting>
  <hyperlinks>
    <hyperlink ref="O36" location="陳桂婷!A1" display="高雄市橋頭區仕豐南路大同巷7號"/>
  </hyperlinks>
  <pageMargins left="0.70866141732283472" right="0.70866141732283472" top="0.74803149606299213" bottom="0.74803149606299213" header="0.31496062992125984" footer="0.31496062992125984"/>
  <pageSetup paperSize="8" scale="1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R122"/>
  <sheetViews>
    <sheetView workbookViewId="0"/>
  </sheetViews>
  <sheetFormatPr defaultRowHeight="16.5" x14ac:dyDescent="0.25"/>
  <cols>
    <col min="1" max="1" width="4.25" style="30" customWidth="1"/>
    <col min="2" max="2" width="8.375" style="88" customWidth="1"/>
    <col min="3" max="3" width="6.25" customWidth="1"/>
    <col min="4" max="4" width="6.5" customWidth="1"/>
    <col min="5" max="5" width="6.25" customWidth="1"/>
    <col min="6" max="6" width="5.625" style="30" customWidth="1"/>
    <col min="7" max="7" width="5.75" style="30" customWidth="1"/>
    <col min="8" max="8" width="6" style="30" customWidth="1"/>
    <col min="9" max="9" width="6.25" customWidth="1"/>
    <col min="10" max="10" width="8" style="30" customWidth="1"/>
    <col min="11" max="11" width="7.5" style="30" customWidth="1"/>
    <col min="12" max="12" width="7.75" style="30" customWidth="1"/>
    <col min="13" max="13" width="7.375" style="30" customWidth="1"/>
    <col min="14" max="14" width="6.875" style="30" customWidth="1"/>
    <col min="15" max="15" width="38.25" customWidth="1"/>
    <col min="16" max="16" width="12.75" customWidth="1"/>
    <col min="18" max="18" width="22.75" bestFit="1" customWidth="1"/>
  </cols>
  <sheetData>
    <row r="1" spans="1:18" s="102" customFormat="1" x14ac:dyDescent="0.25">
      <c r="A1" s="57">
        <v>112</v>
      </c>
      <c r="B1" s="58" t="str">
        <f>CHOOSE(IF(MOD(A1+1911,60)&lt;&gt;0,MOD(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癸卯</v>
      </c>
      <c r="C1" s="58" t="str">
        <f>CHOOSE(IF(MOD($A$1+1911,12)&lt;&gt;0,MOD($A$1+1911,12),12),"雞","狗","豬","鼠","牛","虎","兔","龍","蛇","馬","羊","猴")</f>
        <v>兔</v>
      </c>
      <c r="D1" s="76" t="s">
        <v>1069</v>
      </c>
      <c r="E1" s="76"/>
      <c r="F1" s="58"/>
      <c r="G1" s="58"/>
      <c r="H1" s="58"/>
      <c r="I1" s="94"/>
      <c r="J1" s="95"/>
      <c r="K1" s="95"/>
      <c r="L1" s="109" t="s">
        <v>396</v>
      </c>
      <c r="M1" s="110" t="str">
        <f>CHOOSE(IF(MOD(A1+1911,60)&lt;&gt;0,MOD(A1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</f>
        <v>(皮時)</v>
      </c>
      <c r="N1" s="111" t="s">
        <v>429</v>
      </c>
      <c r="O1" s="77" t="s">
        <v>401</v>
      </c>
      <c r="P1" s="78"/>
    </row>
    <row r="2" spans="1:18" s="102" customFormat="1" x14ac:dyDescent="0.25">
      <c r="A2" s="271" t="s">
        <v>441</v>
      </c>
      <c r="B2" s="292">
        <v>2</v>
      </c>
      <c r="C2" s="120"/>
      <c r="D2" s="273" t="str">
        <f>IF(B2=2,RIGHT(H2,2),RIGHT(F2,2))</f>
        <v>顯示</v>
      </c>
      <c r="E2" s="274" t="b">
        <f>IF(B2=2,I2,G2)</f>
        <v>1</v>
      </c>
      <c r="F2" s="57" t="s">
        <v>440</v>
      </c>
      <c r="G2" s="275" t="b">
        <f>FALSE()</f>
        <v>0</v>
      </c>
      <c r="H2" s="276" t="s">
        <v>442</v>
      </c>
      <c r="I2" s="277" t="b">
        <f>TRUE()</f>
        <v>1</v>
      </c>
      <c r="J2" s="96"/>
      <c r="K2" s="96"/>
      <c r="L2" s="96"/>
      <c r="M2" s="96"/>
      <c r="N2" s="97"/>
      <c r="O2" s="98" t="s">
        <v>402</v>
      </c>
      <c r="P2" s="81"/>
    </row>
    <row r="3" spans="1:18" s="102" customFormat="1" x14ac:dyDescent="0.25">
      <c r="A3" s="278" t="s">
        <v>1071</v>
      </c>
      <c r="B3" s="278" t="s">
        <v>1083</v>
      </c>
      <c r="C3" s="278" t="s">
        <v>1072</v>
      </c>
      <c r="D3" s="278" t="s">
        <v>1084</v>
      </c>
      <c r="E3" s="278" t="s">
        <v>1073</v>
      </c>
      <c r="F3" s="278" t="s">
        <v>1085</v>
      </c>
      <c r="G3" s="278" t="s">
        <v>1074</v>
      </c>
      <c r="H3" s="278" t="s">
        <v>1086</v>
      </c>
      <c r="I3" s="279"/>
      <c r="J3" s="270" t="s">
        <v>406</v>
      </c>
      <c r="K3" s="69"/>
      <c r="L3" s="84"/>
      <c r="M3" s="89" t="s">
        <v>4</v>
      </c>
      <c r="N3" s="85"/>
      <c r="O3" s="68" t="s">
        <v>403</v>
      </c>
      <c r="P3" s="81"/>
      <c r="R3" s="168"/>
    </row>
    <row r="4" spans="1:18" s="102" customFormat="1" x14ac:dyDescent="0.25">
      <c r="A4" s="278" t="s">
        <v>1075</v>
      </c>
      <c r="B4" s="278" t="s">
        <v>1087</v>
      </c>
      <c r="C4" s="278" t="s">
        <v>1076</v>
      </c>
      <c r="D4" s="278" t="s">
        <v>1088</v>
      </c>
      <c r="E4" s="278" t="s">
        <v>1077</v>
      </c>
      <c r="F4" s="278" t="s">
        <v>1089</v>
      </c>
      <c r="G4" s="278" t="s">
        <v>1078</v>
      </c>
      <c r="H4" s="278" t="s">
        <v>1090</v>
      </c>
      <c r="I4" s="278"/>
      <c r="J4" s="267" t="s">
        <v>397</v>
      </c>
      <c r="K4" s="104" t="s">
        <v>394</v>
      </c>
      <c r="L4" s="87" t="s">
        <v>399</v>
      </c>
      <c r="M4" s="87" t="s">
        <v>398</v>
      </c>
      <c r="N4" s="87" t="s">
        <v>400</v>
      </c>
      <c r="O4" s="68" t="s">
        <v>404</v>
      </c>
      <c r="P4" s="81"/>
    </row>
    <row r="5" spans="1:18" s="102" customFormat="1" x14ac:dyDescent="0.25">
      <c r="A5" s="278" t="s">
        <v>1079</v>
      </c>
      <c r="B5" s="278" t="s">
        <v>1091</v>
      </c>
      <c r="C5" s="278" t="s">
        <v>1080</v>
      </c>
      <c r="D5" s="278" t="s">
        <v>1092</v>
      </c>
      <c r="E5" s="278" t="s">
        <v>1081</v>
      </c>
      <c r="F5" s="278" t="s">
        <v>1093</v>
      </c>
      <c r="G5" s="278" t="s">
        <v>1082</v>
      </c>
      <c r="H5" s="278" t="s">
        <v>1094</v>
      </c>
      <c r="I5" s="278"/>
      <c r="J5" s="268" t="str">
        <f>CHOOSE(IF(MOD($A$1+1911,12)&lt;&gt;0,MOD($A$1+1911,12),12),"雞","狗","豬","鼠","牛","虎","兔","龍","蛇","馬","羊","猴")</f>
        <v>兔</v>
      </c>
      <c r="K5" s="106" t="str">
        <f>CHOOSE(IF(MOD($A$1+1911,12)&lt;&gt;0,MOD($A$1+1911,12),12),"兔","龍","蛇","馬","羊","猴","雞","狗","豬","鼠","牛","虎")</f>
        <v>雞</v>
      </c>
      <c r="L5" s="74" t="str">
        <f>IF(RIGHT($B$1,1)="子","雞",IF(RIGHT($B$1,1)="丑","龍",IF(RIGHT($B$1,1)="寅","豬",IF(RIGHT($B$1,1)="卯","馬",IF(RIGHT($B$1,1)="辰","牛",IF(RIGHT($B$1,1)="巳","猴",IF(RIGHT($B$1,1)="午","兔",IF(RIGHT($B$1,1)="未","狗",IF(RIGHT($B$1,1)="申","蛇",IF(RIGHT($B$1,1)="酉","鼠",IF(RIGHT($B$1,1)="戌","羊",IF(RIGHT($B$1,1)="亥","虎",""))))))))))))</f>
        <v>馬</v>
      </c>
      <c r="M5" s="74" t="str">
        <f>IF(RIGHT($B$1,1)="子","雞、兔",IF(RIGHT($B$1,1)="丑","狗、龍",IF(RIGHT($B$1,1)="寅","豬、蛇",IF(RIGHT($B$1,1)="卯","鼠、馬",IF(RIGHT($B$1,1)="辰","牛、羊",IF(RIGHT($B$1,1)="巳","虎、猴",IF(RIGHT($B$1,1)="午","兔、雞",IF(RIGHT($B$1,1)="未","龍、狗",IF(RIGHT($B$1,1)="申","蛇、豬",IF(RIGHT($B$1,1)="酉","馬、鼠",IF(RIGHT($B$1,1)="戌","羊、牛",IF(RIGHT($B$1,1)="亥","猴、虎",""))))))))))))</f>
        <v>鼠、馬</v>
      </c>
      <c r="N5" s="74" t="str">
        <f>IF(RIGHT($B$1,1)="子","羊",IF(RIGHT($B$1,1)="丑","馬",IF(RIGHT($B$1,1)="寅","蛇",IF(RIGHT($B$1,1)="卯","龍",IF(RIGHT($B$1,1)="辰","兔",IF(RIGHT($B$1,1)="巳","虎",IF(RIGHT($B$1,1)="午","牛",IF(RIGHT($B$1,1)="未","鼠",IF(RIGHT($B$1,1)="申","豬",IF(RIGHT($B$1,1)="酉","狗",IF(RIGHT($B$1,1)="戌","雞",IF(RIGHT($B$1,1)="亥","猴",""))))))))))))</f>
        <v>龍</v>
      </c>
      <c r="O5" s="75" t="s">
        <v>405</v>
      </c>
      <c r="P5" s="82"/>
    </row>
    <row r="6" spans="1:18" x14ac:dyDescent="0.25">
      <c r="A6" s="291"/>
      <c r="B6" s="166"/>
      <c r="C6" s="167"/>
      <c r="D6" s="14"/>
      <c r="E6" s="14"/>
      <c r="F6" s="88"/>
      <c r="G6" s="88"/>
      <c r="H6" s="88"/>
      <c r="I6" s="14"/>
      <c r="J6" s="88"/>
      <c r="K6" s="88"/>
      <c r="L6" s="88"/>
      <c r="M6" s="88"/>
      <c r="N6" s="88"/>
      <c r="O6" s="14"/>
      <c r="P6" s="112"/>
    </row>
    <row r="7" spans="1:18" x14ac:dyDescent="0.25">
      <c r="A7" s="56">
        <f>A1</f>
        <v>112</v>
      </c>
      <c r="B7" s="55" t="str">
        <f>CHOOSE(IF(MOD(A7+1911,60)&lt;&gt;0,MOD(A7+1911,60),60),"(辛酉)","(壬戌)","(癸亥)","(甲子)","(已丑)","(丙寅)","(丁卯)","(戊辰)","(己巳)","(庚午)","(辛未)","(壬申)","(癸酉)","(甲戌)","(乙亥)","(丙子)","(丁丑)","(戊寅)","(已卯)","(庚辰)","(辛巳)","(壬午)","(癸未)","(甲申)","(乙酉)","(丙戌)","(丁亥)","(戊子)","(己丑)","(庚寅)","(辛卯)","(壬辰)","(癸巳)","(甲午)","(乙未)","(丙申)","(丁酉)","(戊戌)","(己亥)","(庚子)","(辛丑)","(壬寅)","(癸卯)","(甲辰)","(乙巳)","(丙午)","(丁未)","(戊申)","(己酉)","(庚戌)","(辛亥)","(壬子)","(癸丑)","(甲寅)","(乙卯)","(丙辰)","(丁巳)","(戊午)","(己未)","(庚申")</f>
        <v>(癸卯)</v>
      </c>
      <c r="C7" s="53" t="s">
        <v>392</v>
      </c>
      <c r="D7" s="53"/>
      <c r="E7" s="53"/>
      <c r="F7" s="55"/>
      <c r="G7" s="55"/>
      <c r="H7" s="55"/>
      <c r="I7" s="53"/>
      <c r="J7" s="55"/>
      <c r="K7" s="55"/>
      <c r="L7" s="55"/>
      <c r="M7" s="55"/>
      <c r="N7" s="55"/>
      <c r="O7" s="124" t="s">
        <v>396</v>
      </c>
      <c r="P7" s="54" t="str">
        <f>CHOOSE(IF(MOD(A7+1911,60)&lt;&gt;0,MOD(A7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&amp;"大將軍"</f>
        <v>(皮時)大將軍</v>
      </c>
    </row>
    <row r="8" spans="1:18" x14ac:dyDescent="0.25">
      <c r="A8" s="39" t="s">
        <v>1</v>
      </c>
      <c r="B8" s="39" t="s">
        <v>407</v>
      </c>
      <c r="C8" s="99" t="s">
        <v>149</v>
      </c>
      <c r="D8" s="100" t="s">
        <v>148</v>
      </c>
      <c r="E8" s="101" t="s">
        <v>421</v>
      </c>
      <c r="F8" s="133" t="s">
        <v>282</v>
      </c>
      <c r="G8" s="39" t="s">
        <v>379</v>
      </c>
      <c r="H8" s="39" t="s">
        <v>270</v>
      </c>
      <c r="I8" s="38" t="s">
        <v>6</v>
      </c>
      <c r="J8" s="39" t="s">
        <v>312</v>
      </c>
      <c r="K8" s="39" t="s">
        <v>375</v>
      </c>
      <c r="L8" s="39" t="s">
        <v>376</v>
      </c>
      <c r="M8" s="39" t="s">
        <v>377</v>
      </c>
      <c r="N8" s="39" t="s">
        <v>147</v>
      </c>
      <c r="O8" s="38" t="s">
        <v>8</v>
      </c>
      <c r="P8" s="40" t="s">
        <v>10</v>
      </c>
    </row>
    <row r="9" spans="1:18" ht="18.95" customHeight="1" x14ac:dyDescent="0.25">
      <c r="A9" s="92">
        <v>1</v>
      </c>
      <c r="B9" s="204" t="s">
        <v>946</v>
      </c>
      <c r="C9" s="113"/>
      <c r="D9" s="113"/>
      <c r="E9" s="113"/>
      <c r="F9" s="92">
        <v>600</v>
      </c>
      <c r="G9" s="92">
        <f>IF(F9&gt;=600,1,0)</f>
        <v>1</v>
      </c>
      <c r="H9" s="92">
        <f>IF(I9="已收",C9+D9+E9+F9,0)</f>
        <v>600</v>
      </c>
      <c r="I9" s="113" t="s">
        <v>244</v>
      </c>
      <c r="J9" s="114">
        <f>IF($B9="","",VLOOKUP($B9,全部!$B$9:$P$508,9,0))</f>
        <v>54</v>
      </c>
      <c r="K9" s="115">
        <f>IF($B9="","",VLOOKUP($B9,全部!$B$9:$P$508,10,0))</f>
        <v>7</v>
      </c>
      <c r="L9" s="115">
        <f>IF($B9="","",VLOOKUP($B9,全部!$B$9:$P$508,11,0))</f>
        <v>5</v>
      </c>
      <c r="M9" s="115" t="str">
        <f>IF($B9="","",VLOOKUP($B9,全部!$B$9:$P$508,12,0))</f>
        <v>巳</v>
      </c>
      <c r="N9" s="92" t="str">
        <f>IF($B9="","",CHOOSE(IF(MOD(J9+1911,12)&lt;&gt;0,MOD(J9+1911,12),12),"雞","狗","豬","鼠","牛","虎","兔","龍","蛇","馬","羊","猴"))</f>
        <v>蛇</v>
      </c>
      <c r="O9" s="125" t="str">
        <f>IF($B9="","",VLOOKUP($B9,全部!$B$9:$P$508,14,0))</f>
        <v>高雄市橋頭區仕豐南路大同巷7號</v>
      </c>
      <c r="P9" s="125" t="str">
        <f>IF($B9="","",VLOOKUP($B9,全部!$B$9:$P$508,15,0))</f>
        <v>0919437905</v>
      </c>
    </row>
    <row r="10" spans="1:18" ht="18.95" customHeight="1" x14ac:dyDescent="0.25">
      <c r="A10" s="92">
        <f>A9+1</f>
        <v>2</v>
      </c>
      <c r="B10" s="204" t="s">
        <v>288</v>
      </c>
      <c r="C10" s="113"/>
      <c r="D10" s="113"/>
      <c r="E10" s="113"/>
      <c r="F10" s="92">
        <v>600</v>
      </c>
      <c r="G10" s="92">
        <f t="shared" ref="G10:G61" si="0">IF(F10&gt;=600,1,0)</f>
        <v>1</v>
      </c>
      <c r="H10" s="92">
        <f t="shared" ref="H10:H32" si="1">IF(I10="已收",C10+D10+E10+F10,0)</f>
        <v>600</v>
      </c>
      <c r="I10" s="113" t="s">
        <v>244</v>
      </c>
      <c r="J10" s="114">
        <f>IF($B10="","",VLOOKUP($B10,全部!$B$9:$P$508,9,0))</f>
        <v>56</v>
      </c>
      <c r="K10" s="115">
        <f>IF($B10="","",VLOOKUP($B10,全部!$B$9:$P$508,10,0))</f>
        <v>8</v>
      </c>
      <c r="L10" s="115">
        <f>IF($B10="","",VLOOKUP($B10,全部!$B$9:$P$508,11,0))</f>
        <v>5</v>
      </c>
      <c r="M10" s="115" t="str">
        <f>IF($B10="","",VLOOKUP($B10,全部!$B$9:$P$508,12,0))</f>
        <v>申</v>
      </c>
      <c r="N10" s="92" t="str">
        <f t="shared" ref="N10:N32" si="2">IF($B10="","",CHOOSE(IF(MOD(J10+1911,12)&lt;&gt;0,MOD(J10+1911,12),12),"雞","狗","豬","鼠","牛","虎","兔","龍","蛇","馬","羊","猴"))</f>
        <v>羊</v>
      </c>
      <c r="O10" s="125" t="str">
        <f>IF($B10="","",VLOOKUP($B10,全部!$B$9:$P$508,14,0))</f>
        <v>高雄市橋頭區仕豐南路大同巷7號</v>
      </c>
      <c r="P10" s="125" t="str">
        <f>IF($B10="","",VLOOKUP($B10,全部!$B$9:$P$508,15,0))</f>
        <v>0921231302</v>
      </c>
    </row>
    <row r="11" spans="1:18" ht="18.95" customHeight="1" x14ac:dyDescent="0.25">
      <c r="A11" s="92">
        <f t="shared" ref="A11:A32" si="3">A10+1</f>
        <v>3</v>
      </c>
      <c r="B11" s="204" t="s">
        <v>445</v>
      </c>
      <c r="C11" s="113"/>
      <c r="D11" s="113"/>
      <c r="E11" s="113"/>
      <c r="F11" s="92">
        <v>600</v>
      </c>
      <c r="G11" s="92">
        <f t="shared" si="0"/>
        <v>1</v>
      </c>
      <c r="H11" s="92">
        <f t="shared" si="1"/>
        <v>600</v>
      </c>
      <c r="I11" s="113" t="s">
        <v>244</v>
      </c>
      <c r="J11" s="114">
        <f>IF($B11="","",VLOOKUP($B11,全部!$B$9:$P$508,9,0))</f>
        <v>20</v>
      </c>
      <c r="K11" s="115">
        <f>IF($B11="","",VLOOKUP($B11,全部!$B$9:$P$508,10,0))</f>
        <v>5</v>
      </c>
      <c r="L11" s="115">
        <f>IF($B11="","",VLOOKUP($B11,全部!$B$9:$P$508,11,0))</f>
        <v>18</v>
      </c>
      <c r="M11" s="115" t="str">
        <f>IF($B11="","",VLOOKUP($B11,全部!$B$9:$P$508,12,0))</f>
        <v>吉</v>
      </c>
      <c r="N11" s="92" t="str">
        <f t="shared" si="2"/>
        <v>羊</v>
      </c>
      <c r="O11" s="125" t="str">
        <f>IF($B11="","",VLOOKUP($B11,全部!$B$9:$P$508,14,0))</f>
        <v>台南市柳營區神農里350之13號</v>
      </c>
      <c r="P11" s="125" t="str">
        <f>IF($B11="","",VLOOKUP($B11,全部!$B$9:$P$508,15,0))</f>
        <v>0934330178</v>
      </c>
    </row>
    <row r="12" spans="1:18" ht="18.95" customHeight="1" x14ac:dyDescent="0.25">
      <c r="A12" s="92">
        <f t="shared" si="3"/>
        <v>4</v>
      </c>
      <c r="B12" s="204" t="s">
        <v>88</v>
      </c>
      <c r="C12" s="113"/>
      <c r="D12" s="113"/>
      <c r="E12" s="113"/>
      <c r="F12" s="92">
        <v>600</v>
      </c>
      <c r="G12" s="92">
        <f t="shared" si="0"/>
        <v>1</v>
      </c>
      <c r="H12" s="92">
        <f t="shared" si="1"/>
        <v>600</v>
      </c>
      <c r="I12" s="113" t="s">
        <v>244</v>
      </c>
      <c r="J12" s="114">
        <f>IF($B12="","",VLOOKUP($B12,全部!$B$9:$P$508,9,0))</f>
        <v>50</v>
      </c>
      <c r="K12" s="115">
        <f>IF($B12="","",VLOOKUP($B12,全部!$B$9:$P$508,10,0))</f>
        <v>7</v>
      </c>
      <c r="L12" s="115">
        <f>IF($B12="","",VLOOKUP($B12,全部!$B$9:$P$508,11,0))</f>
        <v>3</v>
      </c>
      <c r="M12" s="115" t="str">
        <f>IF($B12="","",VLOOKUP($B12,全部!$B$9:$P$508,12,0))</f>
        <v>戊</v>
      </c>
      <c r="N12" s="92" t="str">
        <f t="shared" si="2"/>
        <v>牛</v>
      </c>
      <c r="O12" s="125" t="str">
        <f>IF($B12="","",VLOOKUP($B12,全部!$B$9:$P$508,14,0))</f>
        <v>台南市柳營區神農里350之13號</v>
      </c>
      <c r="P12" s="125" t="str">
        <f>IF($B12="","",VLOOKUP($B12,全部!$B$9:$P$508,15,0))</f>
        <v>0934330178</v>
      </c>
    </row>
    <row r="13" spans="1:18" ht="18.95" customHeight="1" x14ac:dyDescent="0.25">
      <c r="A13" s="92">
        <f t="shared" si="3"/>
        <v>5</v>
      </c>
      <c r="B13" s="233" t="s">
        <v>1104</v>
      </c>
      <c r="C13" s="113"/>
      <c r="D13" s="113">
        <v>300</v>
      </c>
      <c r="E13" s="113"/>
      <c r="F13" s="92">
        <v>600</v>
      </c>
      <c r="G13" s="92">
        <f t="shared" si="0"/>
        <v>1</v>
      </c>
      <c r="H13" s="92">
        <f t="shared" si="1"/>
        <v>900</v>
      </c>
      <c r="I13" s="113" t="s">
        <v>244</v>
      </c>
      <c r="J13" s="114">
        <f>IF($B13="","",VLOOKUP($B13,全部!$B$9:$P$508,9,0))</f>
        <v>43</v>
      </c>
      <c r="K13" s="115">
        <f>IF($B13="","",VLOOKUP($B13,全部!$B$9:$P$508,10,0))</f>
        <v>1</v>
      </c>
      <c r="L13" s="115">
        <f>IF($B13="","",VLOOKUP($B13,全部!$B$9:$P$508,11,0))</f>
        <v>8</v>
      </c>
      <c r="M13" s="115" t="str">
        <f>IF($B13="","",VLOOKUP($B13,全部!$B$9:$P$508,12,0))</f>
        <v>辰</v>
      </c>
      <c r="N13" s="92" t="str">
        <f t="shared" si="2"/>
        <v>馬</v>
      </c>
      <c r="O13" s="125" t="str">
        <f>IF($B13="","",VLOOKUP($B13,全部!$B$9:$P$508,14,0))</f>
        <v>台南市新化區金華街一段10號6樓</v>
      </c>
      <c r="P13" s="125">
        <f>IF($B13="","",VLOOKUP($B13,全部!$B$9:$P$508,15,0))</f>
        <v>0</v>
      </c>
    </row>
    <row r="14" spans="1:18" ht="18.95" customHeight="1" x14ac:dyDescent="0.25">
      <c r="A14" s="92">
        <f t="shared" si="3"/>
        <v>6</v>
      </c>
      <c r="B14" s="204" t="s">
        <v>183</v>
      </c>
      <c r="C14" s="113"/>
      <c r="D14" s="113">
        <v>300</v>
      </c>
      <c r="E14" s="113"/>
      <c r="F14" s="92">
        <v>600</v>
      </c>
      <c r="G14" s="92">
        <f>IF(F14&gt;=600,1,0)</f>
        <v>1</v>
      </c>
      <c r="H14" s="92">
        <f t="shared" si="1"/>
        <v>900</v>
      </c>
      <c r="I14" s="113" t="s">
        <v>12</v>
      </c>
      <c r="J14" s="114">
        <f>IF($B14="","",VLOOKUP($B14,全部!$B$9:$P$508,9,0))</f>
        <v>71</v>
      </c>
      <c r="K14" s="115">
        <f>IF($B14="","",VLOOKUP($B14,全部!$B$9:$P$508,10,0))</f>
        <v>10</v>
      </c>
      <c r="L14" s="115">
        <f>IF($B14="","",VLOOKUP($B14,全部!$B$9:$P$508,11,0))</f>
        <v>25</v>
      </c>
      <c r="M14" s="115" t="str">
        <f>IF($B14="","",VLOOKUP($B14,全部!$B$9:$P$508,12,0))</f>
        <v>未</v>
      </c>
      <c r="N14" s="92" t="str">
        <f t="shared" si="2"/>
        <v>狗</v>
      </c>
      <c r="O14" s="125" t="str">
        <f>IF($B14="","",VLOOKUP($B14,全部!$B$9:$P$508,14,0))</f>
        <v>台南市新化區金華街一段10號6樓</v>
      </c>
      <c r="P14" s="125">
        <f>IF($B14="","",VLOOKUP($B14,全部!$B$9:$P$508,15,0))</f>
        <v>0</v>
      </c>
    </row>
    <row r="15" spans="1:18" ht="18.95" customHeight="1" x14ac:dyDescent="0.25">
      <c r="A15" s="92">
        <f t="shared" si="3"/>
        <v>7</v>
      </c>
      <c r="B15" s="88" t="s">
        <v>239</v>
      </c>
      <c r="C15" s="113"/>
      <c r="D15" s="113">
        <v>300</v>
      </c>
      <c r="E15" s="113"/>
      <c r="F15" s="92"/>
      <c r="G15" s="92">
        <f t="shared" ref="G15:G28" si="4">IF(F15&gt;=600,1,0)</f>
        <v>0</v>
      </c>
      <c r="H15" s="92">
        <f t="shared" si="1"/>
        <v>300</v>
      </c>
      <c r="I15" s="113" t="s">
        <v>244</v>
      </c>
      <c r="J15" s="114">
        <f>IF($B15="","",VLOOKUP($B15,全部!$B$9:$P$508,9,0))</f>
        <v>68</v>
      </c>
      <c r="K15" s="115">
        <f>IF($B15="","",VLOOKUP($B15,全部!$B$9:$P$508,10,0))</f>
        <v>6</v>
      </c>
      <c r="L15" s="115">
        <f>IF($B15="","",VLOOKUP($B15,全部!$B$9:$P$508,11,0))</f>
        <v>4</v>
      </c>
      <c r="M15" s="115" t="str">
        <f>IF($B15="","",VLOOKUP($B15,全部!$B$9:$P$508,12,0))</f>
        <v>申</v>
      </c>
      <c r="N15" s="92" t="str">
        <f t="shared" si="2"/>
        <v>羊</v>
      </c>
      <c r="O15" s="125" t="str">
        <f>IF($B15="","",VLOOKUP($B15,全部!$B$9:$P$508,14,0))</f>
        <v>台南市新化區金華街一段10號6樓</v>
      </c>
      <c r="P15" s="125">
        <f>IF($B15="","",VLOOKUP($B15,全部!$B$9:$P$508,15,0))</f>
        <v>0</v>
      </c>
    </row>
    <row r="16" spans="1:18" ht="18.95" customHeight="1" x14ac:dyDescent="0.25">
      <c r="A16" s="92">
        <f t="shared" si="3"/>
        <v>8</v>
      </c>
      <c r="B16" s="204" t="s">
        <v>947</v>
      </c>
      <c r="C16" s="113">
        <v>300</v>
      </c>
      <c r="D16" s="113">
        <v>300</v>
      </c>
      <c r="E16" s="113"/>
      <c r="F16" s="92">
        <v>600</v>
      </c>
      <c r="G16" s="92">
        <f t="shared" si="4"/>
        <v>1</v>
      </c>
      <c r="H16" s="92">
        <f t="shared" si="1"/>
        <v>1200</v>
      </c>
      <c r="I16" s="113" t="s">
        <v>244</v>
      </c>
      <c r="J16" s="114" t="e">
        <f>IF($B16="","",VLOOKUP($B16,全部!$B$9:$P$508,9,0))</f>
        <v>#N/A</v>
      </c>
      <c r="K16" s="115" t="e">
        <f>IF($B16="","",VLOOKUP($B16,全部!$B$9:$P$508,10,0))</f>
        <v>#N/A</v>
      </c>
      <c r="L16" s="115" t="e">
        <f>IF($B16="","",VLOOKUP($B16,全部!$B$9:$P$508,11,0))</f>
        <v>#N/A</v>
      </c>
      <c r="M16" s="115" t="e">
        <f>IF($B16="","",VLOOKUP($B16,全部!$B$9:$P$508,12,0))</f>
        <v>#N/A</v>
      </c>
      <c r="N16" s="92" t="e">
        <f t="shared" si="2"/>
        <v>#N/A</v>
      </c>
      <c r="O16" s="125" t="e">
        <f>IF($B16="","",VLOOKUP($B16,全部!$B$9:$P$508,14,0))</f>
        <v>#N/A</v>
      </c>
      <c r="P16" s="125" t="e">
        <f>IF($B16="","",VLOOKUP($B16,全部!$B$9:$P$508,15,0))</f>
        <v>#N/A</v>
      </c>
    </row>
    <row r="17" spans="1:16" ht="18.95" customHeight="1" x14ac:dyDescent="0.25">
      <c r="A17" s="92">
        <f t="shared" si="3"/>
        <v>9</v>
      </c>
      <c r="B17" s="88" t="s">
        <v>949</v>
      </c>
      <c r="C17" s="113"/>
      <c r="D17" s="113">
        <v>300</v>
      </c>
      <c r="E17" s="113"/>
      <c r="F17" s="92"/>
      <c r="G17" s="92">
        <f t="shared" si="4"/>
        <v>0</v>
      </c>
      <c r="H17" s="92">
        <f t="shared" si="1"/>
        <v>300</v>
      </c>
      <c r="I17" s="113" t="s">
        <v>12</v>
      </c>
      <c r="J17" s="114">
        <f>IF($B17="","",VLOOKUP($B17,全部!$B$9:$P$508,9,0))</f>
        <v>72</v>
      </c>
      <c r="K17" s="115">
        <f>IF($B17="","",VLOOKUP($B17,全部!$B$9:$P$508,10,0))</f>
        <v>5</v>
      </c>
      <c r="L17" s="115">
        <f>IF($B17="","",VLOOKUP($B17,全部!$B$9:$P$508,11,0))</f>
        <v>10</v>
      </c>
      <c r="M17" s="115" t="str">
        <f>IF($B17="","",VLOOKUP($B17,全部!$B$9:$P$508,12,0))</f>
        <v>吉</v>
      </c>
      <c r="N17" s="92" t="str">
        <f t="shared" si="2"/>
        <v>豬</v>
      </c>
      <c r="O17" s="125" t="str">
        <f>IF($B17="","",VLOOKUP($B17,全部!$B$9:$P$508,14,0))</f>
        <v>台南市安南區館前一路26巷2弄15號</v>
      </c>
      <c r="P17" s="125">
        <f>IF($B17="","",VLOOKUP($B17,全部!$B$9:$P$508,15,0))</f>
        <v>0</v>
      </c>
    </row>
    <row r="18" spans="1:16" ht="18.95" customHeight="1" x14ac:dyDescent="0.25">
      <c r="A18" s="92">
        <f t="shared" si="3"/>
        <v>10</v>
      </c>
      <c r="B18" s="36" t="s">
        <v>950</v>
      </c>
      <c r="C18" s="113">
        <v>300</v>
      </c>
      <c r="D18" s="113"/>
      <c r="E18" s="113"/>
      <c r="F18" s="92"/>
      <c r="G18" s="92">
        <f t="shared" si="4"/>
        <v>0</v>
      </c>
      <c r="H18" s="92">
        <f t="shared" si="1"/>
        <v>300</v>
      </c>
      <c r="I18" s="113" t="s">
        <v>12</v>
      </c>
      <c r="J18" s="114">
        <f>IF($B18="","",VLOOKUP($B18,全部!$B$9:$P$508,9,0))</f>
        <v>37</v>
      </c>
      <c r="K18" s="115">
        <f>IF($B18="","",VLOOKUP($B18,全部!$B$9:$P$508,10,0))</f>
        <v>12</v>
      </c>
      <c r="L18" s="115">
        <f>IF($B18="","",VLOOKUP($B18,全部!$B$9:$P$508,11,0))</f>
        <v>28</v>
      </c>
      <c r="M18" s="115" t="str">
        <f>IF($B18="","",VLOOKUP($B18,全部!$B$9:$P$508,12,0))</f>
        <v>吉</v>
      </c>
      <c r="N18" s="92" t="str">
        <f t="shared" si="2"/>
        <v>鼠</v>
      </c>
      <c r="O18" s="125" t="str">
        <f>IF($B18="","",VLOOKUP($B18,全部!$B$9:$P$508,14,0))</f>
        <v>高雄市三民區有光路89之3號</v>
      </c>
      <c r="P18" s="125" t="str">
        <f>IF($B18="","",VLOOKUP($B18,全部!$B$9:$P$508,15,0))</f>
        <v>07-3352519</v>
      </c>
    </row>
    <row r="19" spans="1:16" ht="18.95" customHeight="1" x14ac:dyDescent="0.25">
      <c r="A19" s="92">
        <f t="shared" si="3"/>
        <v>11</v>
      </c>
      <c r="B19" s="36" t="s">
        <v>132</v>
      </c>
      <c r="C19" s="113"/>
      <c r="D19" s="113">
        <v>300</v>
      </c>
      <c r="E19" s="113"/>
      <c r="F19" s="92"/>
      <c r="G19" s="92">
        <f t="shared" si="4"/>
        <v>0</v>
      </c>
      <c r="H19" s="92">
        <f t="shared" si="1"/>
        <v>300</v>
      </c>
      <c r="I19" s="113" t="s">
        <v>244</v>
      </c>
      <c r="J19" s="114">
        <f>IF($B19="","",VLOOKUP($B19,全部!$B$9:$P$508,9,0))</f>
        <v>39</v>
      </c>
      <c r="K19" s="115">
        <f>IF($B19="","",VLOOKUP($B19,全部!$B$9:$P$508,10,0))</f>
        <v>10</v>
      </c>
      <c r="L19" s="115">
        <f>IF($B19="","",VLOOKUP($B19,全部!$B$9:$P$508,11,0))</f>
        <v>28</v>
      </c>
      <c r="M19" s="115" t="str">
        <f>IF($B19="","",VLOOKUP($B19,全部!$B$9:$P$508,12,0))</f>
        <v>吉</v>
      </c>
      <c r="N19" s="92" t="str">
        <f t="shared" si="2"/>
        <v>虎</v>
      </c>
      <c r="O19" s="125" t="str">
        <f>IF($B19="","",VLOOKUP($B19,全部!$B$9:$P$508,14,0))</f>
        <v>高雄市三民區有光路89之3號</v>
      </c>
      <c r="P19" s="125" t="str">
        <f>IF($B19="","",VLOOKUP($B19,全部!$B$9:$P$508,15,0))</f>
        <v>07-3352519</v>
      </c>
    </row>
    <row r="20" spans="1:16" ht="18.95" customHeight="1" x14ac:dyDescent="0.25">
      <c r="A20" s="92">
        <f t="shared" si="3"/>
        <v>12</v>
      </c>
      <c r="B20" s="36" t="s">
        <v>134</v>
      </c>
      <c r="C20" s="113"/>
      <c r="D20" s="113">
        <v>300</v>
      </c>
      <c r="E20" s="113"/>
      <c r="F20" s="92"/>
      <c r="G20" s="92">
        <f t="shared" si="4"/>
        <v>0</v>
      </c>
      <c r="H20" s="92">
        <f t="shared" si="1"/>
        <v>300</v>
      </c>
      <c r="I20" s="113" t="s">
        <v>244</v>
      </c>
      <c r="J20" s="114">
        <f>IF($B20="","",VLOOKUP($B20,全部!$B$9:$P$508,9,0))</f>
        <v>67</v>
      </c>
      <c r="K20" s="115">
        <f>IF($B20="","",VLOOKUP($B20,全部!$B$9:$P$508,10,0))</f>
        <v>8</v>
      </c>
      <c r="L20" s="115">
        <f>IF($B20="","",VLOOKUP($B20,全部!$B$9:$P$508,11,0))</f>
        <v>4</v>
      </c>
      <c r="M20" s="115" t="str">
        <f>IF($B20="","",VLOOKUP($B20,全部!$B$9:$P$508,12,0))</f>
        <v>吉</v>
      </c>
      <c r="N20" s="92" t="str">
        <f t="shared" si="2"/>
        <v>馬</v>
      </c>
      <c r="O20" s="125" t="str">
        <f>IF($B20="","",VLOOKUP($B20,全部!$B$9:$P$508,14,0))</f>
        <v>高雄市三民區有光路89之3號</v>
      </c>
      <c r="P20" s="125" t="str">
        <f>IF($B20="","",VLOOKUP($B20,全部!$B$9:$P$508,15,0))</f>
        <v>07-3352519</v>
      </c>
    </row>
    <row r="21" spans="1:16" ht="18.95" customHeight="1" x14ac:dyDescent="0.25">
      <c r="A21" s="92">
        <f t="shared" si="3"/>
        <v>13</v>
      </c>
      <c r="B21" s="36" t="s">
        <v>136</v>
      </c>
      <c r="C21" s="113">
        <v>300</v>
      </c>
      <c r="D21" s="113"/>
      <c r="E21" s="113"/>
      <c r="F21" s="92"/>
      <c r="G21" s="92">
        <f t="shared" si="4"/>
        <v>0</v>
      </c>
      <c r="H21" s="92">
        <f t="shared" si="1"/>
        <v>300</v>
      </c>
      <c r="I21" s="113" t="s">
        <v>244</v>
      </c>
      <c r="J21" s="114">
        <f>IF($B21="","",VLOOKUP($B21,全部!$B$9:$P$508,9,0))</f>
        <v>70</v>
      </c>
      <c r="K21" s="115">
        <f>IF($B21="","",VLOOKUP($B21,全部!$B$9:$P$508,10,0))</f>
        <v>8</v>
      </c>
      <c r="L21" s="115">
        <f>IF($B21="","",VLOOKUP($B21,全部!$B$9:$P$508,11,0))</f>
        <v>23</v>
      </c>
      <c r="M21" s="115" t="str">
        <f>IF($B21="","",VLOOKUP($B21,全部!$B$9:$P$508,12,0))</f>
        <v>吉</v>
      </c>
      <c r="N21" s="92" t="str">
        <f t="shared" si="2"/>
        <v>雞</v>
      </c>
      <c r="O21" s="125" t="str">
        <f>IF($B21="","",VLOOKUP($B21,全部!$B$9:$P$508,14,0))</f>
        <v>高雄市三民區有光路89之3號</v>
      </c>
      <c r="P21" s="125" t="str">
        <f>IF($B21="","",VLOOKUP($B21,全部!$B$9:$P$508,15,0))</f>
        <v>07-3352519</v>
      </c>
    </row>
    <row r="22" spans="1:16" ht="18.95" customHeight="1" x14ac:dyDescent="0.25">
      <c r="A22" s="92">
        <f t="shared" si="3"/>
        <v>14</v>
      </c>
      <c r="B22" s="204" t="s">
        <v>417</v>
      </c>
      <c r="C22" s="113">
        <v>300</v>
      </c>
      <c r="D22" s="113"/>
      <c r="E22" s="113"/>
      <c r="F22" s="92">
        <v>600</v>
      </c>
      <c r="G22" s="92">
        <f t="shared" si="4"/>
        <v>1</v>
      </c>
      <c r="H22" s="92">
        <f t="shared" si="1"/>
        <v>900</v>
      </c>
      <c r="I22" s="113" t="s">
        <v>244</v>
      </c>
      <c r="J22" s="114">
        <f>IF($B22="","",VLOOKUP($B22,全部!$B$9:$P$508,9,0))</f>
        <v>41</v>
      </c>
      <c r="K22" s="115" t="str">
        <f>IF($B22="","",VLOOKUP($B22,全部!$B$9:$P$508,10,0))</f>
        <v>潤5</v>
      </c>
      <c r="L22" s="115">
        <f>IF($B22="","",VLOOKUP($B22,全部!$B$9:$P$508,11,0))</f>
        <v>19</v>
      </c>
      <c r="M22" s="115" t="str">
        <f>IF($B22="","",VLOOKUP($B22,全部!$B$9:$P$508,12,0))</f>
        <v>吉</v>
      </c>
      <c r="N22" s="92" t="str">
        <f t="shared" si="2"/>
        <v>龍</v>
      </c>
      <c r="O22" s="125" t="str">
        <f>IF($B22="","",VLOOKUP($B22,全部!$B$9:$P$508,14,0))</f>
        <v>台北市中山區復興南路1段34號11樓之1</v>
      </c>
      <c r="P22" s="125">
        <f>IF($B22="","",VLOOKUP($B22,全部!$B$9:$P$508,15,0))</f>
        <v>0</v>
      </c>
    </row>
    <row r="23" spans="1:16" ht="18.95" customHeight="1" x14ac:dyDescent="0.25">
      <c r="A23" s="92">
        <f t="shared" si="3"/>
        <v>15</v>
      </c>
      <c r="B23" s="204" t="s">
        <v>416</v>
      </c>
      <c r="C23" s="113">
        <v>300</v>
      </c>
      <c r="D23" s="113"/>
      <c r="E23" s="113"/>
      <c r="F23" s="92">
        <v>600</v>
      </c>
      <c r="G23" s="92">
        <f t="shared" si="4"/>
        <v>1</v>
      </c>
      <c r="H23" s="92">
        <f t="shared" si="1"/>
        <v>900</v>
      </c>
      <c r="I23" s="113" t="s">
        <v>244</v>
      </c>
      <c r="J23" s="114">
        <f>IF($B23="","",VLOOKUP($B23,全部!$B$9:$P$508,9,0))</f>
        <v>71</v>
      </c>
      <c r="K23" s="115">
        <f>IF($B23="","",VLOOKUP($B23,全部!$B$9:$P$508,10,0))</f>
        <v>3</v>
      </c>
      <c r="L23" s="115">
        <f>IF($B23="","",VLOOKUP($B23,全部!$B$9:$P$508,11,0))</f>
        <v>2</v>
      </c>
      <c r="M23" s="115" t="str">
        <f>IF($B23="","",VLOOKUP($B23,全部!$B$9:$P$508,12,0))</f>
        <v>吉</v>
      </c>
      <c r="N23" s="92" t="str">
        <f t="shared" si="2"/>
        <v>狗</v>
      </c>
      <c r="O23" s="125" t="str">
        <f>IF($B23="","",VLOOKUP($B23,全部!$B$9:$P$508,14,0))</f>
        <v>新北市三重區環河南路222號4樓之6</v>
      </c>
      <c r="P23" s="125">
        <f>IF($B23="","",VLOOKUP($B23,全部!$B$9:$P$508,15,0))</f>
        <v>0</v>
      </c>
    </row>
    <row r="24" spans="1:16" ht="18.95" customHeight="1" x14ac:dyDescent="0.25">
      <c r="A24" s="92">
        <f t="shared" si="3"/>
        <v>16</v>
      </c>
      <c r="B24" s="36" t="s">
        <v>64</v>
      </c>
      <c r="C24" s="113"/>
      <c r="D24" s="113">
        <v>300</v>
      </c>
      <c r="E24" s="113"/>
      <c r="F24" s="92"/>
      <c r="G24" s="92">
        <f t="shared" si="4"/>
        <v>0</v>
      </c>
      <c r="H24" s="92">
        <f t="shared" si="1"/>
        <v>300</v>
      </c>
      <c r="I24" s="113" t="s">
        <v>244</v>
      </c>
      <c r="J24" s="114">
        <f>IF($B24="","",VLOOKUP($B24,全部!$B$9:$P$508,9,0))</f>
        <v>53</v>
      </c>
      <c r="K24" s="115">
        <f>IF($B24="","",VLOOKUP($B24,全部!$B$9:$P$508,10,0))</f>
        <v>2</v>
      </c>
      <c r="L24" s="115">
        <f>IF($B24="","",VLOOKUP($B24,全部!$B$9:$P$508,11,0))</f>
        <v>9</v>
      </c>
      <c r="M24" s="115" t="str">
        <f>IF($B24="","",VLOOKUP($B24,全部!$B$9:$P$508,12,0))</f>
        <v>巳</v>
      </c>
      <c r="N24" s="92" t="str">
        <f t="shared" si="2"/>
        <v>龍</v>
      </c>
      <c r="O24" s="125" t="str">
        <f>IF($B24="","",VLOOKUP($B24,全部!$B$9:$P$508,14,0))</f>
        <v>台南市安南區府安路5段11巷35弄160號</v>
      </c>
      <c r="P24" s="125">
        <f>IF($B24="","",VLOOKUP($B24,全部!$B$9:$P$508,15,0))</f>
        <v>0</v>
      </c>
    </row>
    <row r="25" spans="1:16" ht="18.95" customHeight="1" x14ac:dyDescent="0.25">
      <c r="A25" s="92">
        <f t="shared" si="3"/>
        <v>17</v>
      </c>
      <c r="B25" s="36" t="s">
        <v>415</v>
      </c>
      <c r="C25" s="113">
        <v>300</v>
      </c>
      <c r="D25" s="113"/>
      <c r="E25" s="113"/>
      <c r="F25" s="92"/>
      <c r="G25" s="92">
        <v>0</v>
      </c>
      <c r="H25" s="92">
        <f t="shared" si="1"/>
        <v>300</v>
      </c>
      <c r="I25" s="113" t="s">
        <v>244</v>
      </c>
      <c r="J25" s="114">
        <f>IF($B25="","",VLOOKUP($B25,全部!$B$9:$P$508,9,0))</f>
        <v>76</v>
      </c>
      <c r="K25" s="115">
        <f>IF($B25="","",VLOOKUP($B25,全部!$B$9:$P$508,10,0))</f>
        <v>11</v>
      </c>
      <c r="L25" s="115">
        <f>IF($B25="","",VLOOKUP($B25,全部!$B$9:$P$508,11,0))</f>
        <v>26</v>
      </c>
      <c r="M25" s="115" t="str">
        <f>IF($B25="","",VLOOKUP($B25,全部!$B$9:$P$508,12,0))</f>
        <v>吉</v>
      </c>
      <c r="N25" s="92" t="str">
        <f t="shared" si="2"/>
        <v>兔</v>
      </c>
      <c r="O25" s="125" t="str">
        <f>IF($B25="","",VLOOKUP($B25,全部!$B$9:$P$508,14,0))</f>
        <v>台南市安南區府安路5段11巷35弄160號</v>
      </c>
      <c r="P25" s="125">
        <f>IF($B25="","",VLOOKUP($B25,全部!$B$9:$P$508,15,0))</f>
        <v>0</v>
      </c>
    </row>
    <row r="26" spans="1:16" ht="18.95" customHeight="1" x14ac:dyDescent="0.25">
      <c r="A26" s="92">
        <f t="shared" si="3"/>
        <v>18</v>
      </c>
      <c r="B26" s="36" t="s">
        <v>602</v>
      </c>
      <c r="C26" s="113"/>
      <c r="D26" s="113">
        <v>300</v>
      </c>
      <c r="E26" s="113"/>
      <c r="F26" s="92"/>
      <c r="G26" s="92">
        <v>0</v>
      </c>
      <c r="H26" s="92">
        <f t="shared" si="1"/>
        <v>300</v>
      </c>
      <c r="I26" s="113" t="s">
        <v>244</v>
      </c>
      <c r="J26" s="114">
        <f>IF($B26="","",VLOOKUP($B26,全部!$B$9:$P$508,9,0))</f>
        <v>109</v>
      </c>
      <c r="K26" s="115">
        <f>IF($B26="","",VLOOKUP($B26,全部!$B$9:$P$508,10,0))</f>
        <v>2</v>
      </c>
      <c r="L26" s="115">
        <f>IF($B26="","",VLOOKUP($B26,全部!$B$9:$P$508,11,0))</f>
        <v>12</v>
      </c>
      <c r="M26" s="115" t="str">
        <f>IF($B26="","",VLOOKUP($B26,全部!$B$9:$P$508,12,0))</f>
        <v>辰</v>
      </c>
      <c r="N26" s="92" t="str">
        <f t="shared" si="2"/>
        <v>鼠</v>
      </c>
      <c r="O26" s="125" t="str">
        <f>IF($B26="","",VLOOKUP($B26,全部!$B$9:$P$508,14,0))</f>
        <v>台南市安南區府安路5段11巷35弄160號</v>
      </c>
      <c r="P26" s="125">
        <f>IF($B26="","",VLOOKUP($B26,全部!$B$9:$P$508,15,0))</f>
        <v>0</v>
      </c>
    </row>
    <row r="27" spans="1:16" ht="18.95" customHeight="1" x14ac:dyDescent="0.25">
      <c r="A27" s="92">
        <f t="shared" si="3"/>
        <v>19</v>
      </c>
      <c r="B27" s="36" t="s">
        <v>284</v>
      </c>
      <c r="C27" s="113"/>
      <c r="D27" s="113">
        <v>300</v>
      </c>
      <c r="E27" s="113"/>
      <c r="F27" s="92"/>
      <c r="G27" s="92">
        <f t="shared" si="4"/>
        <v>0</v>
      </c>
      <c r="H27" s="92">
        <f t="shared" si="1"/>
        <v>300</v>
      </c>
      <c r="I27" s="113" t="s">
        <v>244</v>
      </c>
      <c r="J27" s="114">
        <f>IF($B27="","",VLOOKUP($B27,全部!$B$9:$P$508,9,0))</f>
        <v>49</v>
      </c>
      <c r="K27" s="115">
        <f>IF($B27="","",VLOOKUP($B27,全部!$B$9:$P$508,10,0))</f>
        <v>9</v>
      </c>
      <c r="L27" s="115">
        <f>IF($B27="","",VLOOKUP($B27,全部!$B$9:$P$508,11,0))</f>
        <v>9</v>
      </c>
      <c r="M27" s="115" t="str">
        <f>IF($B27="","",VLOOKUP($B27,全部!$B$9:$P$508,12,0))</f>
        <v>吉</v>
      </c>
      <c r="N27" s="92" t="str">
        <f t="shared" si="2"/>
        <v>鼠</v>
      </c>
      <c r="O27" s="125">
        <f>IF($B27="","",VLOOKUP($B27,全部!$B$9:$P$508,14,0))</f>
        <v>0</v>
      </c>
      <c r="P27" s="125">
        <f>IF($B27="","",VLOOKUP($B27,全部!$B$9:$P$508,15,0))</f>
        <v>0</v>
      </c>
    </row>
    <row r="28" spans="1:16" ht="18.95" customHeight="1" x14ac:dyDescent="0.25">
      <c r="A28" s="92">
        <f t="shared" si="3"/>
        <v>20</v>
      </c>
      <c r="B28" s="205" t="s">
        <v>14</v>
      </c>
      <c r="C28" s="113"/>
      <c r="D28" s="113">
        <v>300</v>
      </c>
      <c r="E28" s="113"/>
      <c r="F28" s="92">
        <v>600</v>
      </c>
      <c r="G28" s="92">
        <f t="shared" si="4"/>
        <v>1</v>
      </c>
      <c r="H28" s="92">
        <f t="shared" si="1"/>
        <v>900</v>
      </c>
      <c r="I28" s="113" t="s">
        <v>244</v>
      </c>
      <c r="J28" s="114">
        <f>IF($B28="","",VLOOKUP($B28,全部!$B$9:$P$508,9,0))</f>
        <v>53</v>
      </c>
      <c r="K28" s="115">
        <f>IF($B28="","",VLOOKUP($B28,全部!$B$9:$P$508,10,0))</f>
        <v>8</v>
      </c>
      <c r="L28" s="115">
        <f>IF($B28="","",VLOOKUP($B28,全部!$B$9:$P$508,11,0))</f>
        <v>16</v>
      </c>
      <c r="M28" s="115" t="str">
        <f>IF($B28="","",VLOOKUP($B28,全部!$B$9:$P$508,12,0))</f>
        <v>酉</v>
      </c>
      <c r="N28" s="92" t="str">
        <f t="shared" si="2"/>
        <v>龍</v>
      </c>
      <c r="O28" s="125" t="str">
        <f>IF($B28="","",VLOOKUP($B28,全部!$B$9:$P$508,14,0))</f>
        <v>高雄市岡山區大昌街62號9樓</v>
      </c>
      <c r="P28" s="125">
        <f>IF($B28="","",VLOOKUP($B28,全部!$B$9:$P$508,15,0))</f>
        <v>0</v>
      </c>
    </row>
    <row r="29" spans="1:16" ht="18.95" customHeight="1" x14ac:dyDescent="0.25">
      <c r="A29" s="92">
        <f t="shared" si="3"/>
        <v>21</v>
      </c>
      <c r="B29" s="36" t="s">
        <v>311</v>
      </c>
      <c r="C29" s="113"/>
      <c r="D29" s="113"/>
      <c r="E29" s="113"/>
      <c r="F29" s="92">
        <v>600</v>
      </c>
      <c r="G29" s="92">
        <f>IF(F29&gt;=600,1,0)</f>
        <v>1</v>
      </c>
      <c r="H29" s="92">
        <f t="shared" si="1"/>
        <v>600</v>
      </c>
      <c r="I29" s="113" t="s">
        <v>244</v>
      </c>
      <c r="J29" s="114">
        <f>IF($B29="","",VLOOKUP($B29,全部!$B$9:$P$508,9,0))</f>
        <v>73</v>
      </c>
      <c r="K29" s="115">
        <f>IF($B29="","",VLOOKUP($B29,全部!$B$9:$P$508,10,0))</f>
        <v>11</v>
      </c>
      <c r="L29" s="115">
        <f>IF($B29="","",VLOOKUP($B29,全部!$B$9:$P$508,11,0))</f>
        <v>29</v>
      </c>
      <c r="M29" s="115" t="str">
        <f>IF($B29="","",VLOOKUP($B29,全部!$B$9:$P$508,12,0))</f>
        <v>亥</v>
      </c>
      <c r="N29" s="92" t="str">
        <f t="shared" si="2"/>
        <v>鼠</v>
      </c>
      <c r="O29" s="125" t="str">
        <f>IF($B29="","",VLOOKUP($B29,全部!$B$9:$P$508,14,0))</f>
        <v>高雄市岡山區大昌街62號9樓</v>
      </c>
      <c r="P29" s="125">
        <f>IF($B29="","",VLOOKUP($B29,全部!$B$9:$P$508,15,0))</f>
        <v>0</v>
      </c>
    </row>
    <row r="30" spans="1:16" ht="18.95" customHeight="1" x14ac:dyDescent="0.25">
      <c r="A30" s="92">
        <f t="shared" si="3"/>
        <v>22</v>
      </c>
      <c r="B30" s="204" t="s">
        <v>605</v>
      </c>
      <c r="C30" s="137"/>
      <c r="D30" s="137">
        <v>300</v>
      </c>
      <c r="E30" s="137"/>
      <c r="F30" s="136">
        <v>600</v>
      </c>
      <c r="G30" s="92">
        <f>IF(F30&gt;=600,1,0)</f>
        <v>1</v>
      </c>
      <c r="H30" s="92">
        <f t="shared" si="1"/>
        <v>900</v>
      </c>
      <c r="I30" s="137" t="s">
        <v>244</v>
      </c>
      <c r="J30" s="114">
        <f>IF($B30="","",VLOOKUP($B30,全部!$B$9:$P$508,9,0))</f>
        <v>57</v>
      </c>
      <c r="K30" s="115">
        <f>IF($B30="","",VLOOKUP($B30,全部!$B$9:$P$508,10,0))</f>
        <v>10</v>
      </c>
      <c r="L30" s="115">
        <f>IF($B30="","",VLOOKUP($B30,全部!$B$9:$P$508,11,0))</f>
        <v>25</v>
      </c>
      <c r="M30" s="115" t="str">
        <f>IF($B30="","",VLOOKUP($B30,全部!$B$9:$P$508,12,0))</f>
        <v>申</v>
      </c>
      <c r="N30" s="92" t="str">
        <f t="shared" si="2"/>
        <v>猴</v>
      </c>
      <c r="O30" s="125" t="str">
        <f>IF($B30="","",VLOOKUP($B30,全部!$B$9:$P$508,14,0))</f>
        <v>高雄市鼓山區中華一路2111號3樓</v>
      </c>
      <c r="P30" s="125">
        <f>IF($B30="","",VLOOKUP($B30,全部!$B$9:$P$508,15,0))</f>
        <v>0</v>
      </c>
    </row>
    <row r="31" spans="1:16" ht="18.95" customHeight="1" x14ac:dyDescent="0.25">
      <c r="A31" s="92">
        <f t="shared" si="3"/>
        <v>23</v>
      </c>
      <c r="B31" s="205" t="s">
        <v>609</v>
      </c>
      <c r="C31" s="137"/>
      <c r="D31" s="137">
        <v>300</v>
      </c>
      <c r="E31" s="137"/>
      <c r="F31" s="136">
        <v>600</v>
      </c>
      <c r="G31" s="92">
        <f t="shared" si="0"/>
        <v>1</v>
      </c>
      <c r="H31" s="92">
        <f t="shared" si="1"/>
        <v>900</v>
      </c>
      <c r="I31" s="113" t="s">
        <v>244</v>
      </c>
      <c r="J31" s="114">
        <f>IF($B31="","",VLOOKUP($B31,全部!$B$9:$P$508,9,0))</f>
        <v>60</v>
      </c>
      <c r="K31" s="115">
        <f>IF($B31="","",VLOOKUP($B31,全部!$B$9:$P$508,10,0))</f>
        <v>11</v>
      </c>
      <c r="L31" s="115">
        <f>IF($B31="","",VLOOKUP($B31,全部!$B$9:$P$508,11,0))</f>
        <v>3</v>
      </c>
      <c r="M31" s="115" t="str">
        <f>IF($B31="","",VLOOKUP($B31,全部!$B$9:$P$508,12,0))</f>
        <v>午</v>
      </c>
      <c r="N31" s="92" t="str">
        <f t="shared" si="2"/>
        <v>豬</v>
      </c>
      <c r="O31" s="125" t="str">
        <f>IF($B31="","",VLOOKUP($B31,全部!$B$9:$P$508,14,0))</f>
        <v>高雄市鼓山區中華一路2111號3樓</v>
      </c>
      <c r="P31" s="125">
        <f>IF($B31="","",VLOOKUP($B31,全部!$B$9:$P$508,15,0))</f>
        <v>0</v>
      </c>
    </row>
    <row r="32" spans="1:16" ht="18.95" customHeight="1" x14ac:dyDescent="0.25">
      <c r="A32" s="92">
        <f t="shared" si="3"/>
        <v>24</v>
      </c>
      <c r="B32" s="36" t="s">
        <v>286</v>
      </c>
      <c r="C32" s="137">
        <v>300</v>
      </c>
      <c r="D32" s="137"/>
      <c r="E32" s="137"/>
      <c r="F32" s="136"/>
      <c r="G32" s="92">
        <f t="shared" si="0"/>
        <v>0</v>
      </c>
      <c r="H32" s="92">
        <f t="shared" si="1"/>
        <v>300</v>
      </c>
      <c r="I32" s="113" t="s">
        <v>12</v>
      </c>
      <c r="J32" s="114">
        <f>IF($B32="","",VLOOKUP($B32,全部!$B$9:$P$508,9,0))</f>
        <v>64</v>
      </c>
      <c r="K32" s="115">
        <f>IF($B32="","",VLOOKUP($B32,全部!$B$9:$P$508,10,0))</f>
        <v>5</v>
      </c>
      <c r="L32" s="115">
        <f>IF($B32="","",VLOOKUP($B32,全部!$B$9:$P$508,11,0))</f>
        <v>23</v>
      </c>
      <c r="M32" s="115" t="str">
        <f>IF($B32="","",VLOOKUP($B32,全部!$B$9:$P$508,12,0))</f>
        <v>巳</v>
      </c>
      <c r="N32" s="92" t="str">
        <f t="shared" si="2"/>
        <v>兔</v>
      </c>
      <c r="O32" s="125">
        <f>IF($B32="","",VLOOKUP($B32,全部!$B$9:$P$508,14,0))</f>
        <v>0</v>
      </c>
      <c r="P32" s="125">
        <f>IF($B32="","",VLOOKUP($B32,全部!$B$9:$P$508,15,0))</f>
        <v>0</v>
      </c>
    </row>
    <row r="33" spans="1:16" x14ac:dyDescent="0.25">
      <c r="A33" s="56">
        <f>$A$7</f>
        <v>112</v>
      </c>
      <c r="B33" s="55" t="str">
        <f>CHOOSE(IF(MOD(A7+1911,60)&lt;&gt;0,MOD(A7+1911,60),60),"(辛酉)","(壬戌)","(癸亥)","(甲子)","(已丑)","(丙寅)","(丁卯)","(戊辰)","(己巳)","(庚午)","(辛未)","(壬申)","(癸酉)","(甲戌)","(乙亥)","(丙子)","(丁丑)","(戊寅)","(已卯)","(庚辰)","(辛巳)","(壬午)","(癸未)","(甲申)","(乙酉)","(丙戌)","(丁亥)","(戊子)","(己丑)","(庚寅)","(辛卯)","(壬辰)","(癸巳)","(甲午)","(乙未)","(丙申)","(丁酉)","(戊戌)","(己亥)","(庚子)","(辛丑)","(壬寅)","(癸卯)","(甲辰)","(乙巳)","(丙午)","(丁未)","(戊申)","(己酉)","(庚戌)","(辛亥)","(壬子)","(癸丑)","(甲寅)","(乙卯)","(丙辰)","(丁巳)","(戊午)","(己未)","(庚申")</f>
        <v>(癸卯)</v>
      </c>
      <c r="C33" s="53" t="s">
        <v>392</v>
      </c>
      <c r="D33" s="53"/>
      <c r="E33" s="53"/>
      <c r="F33" s="55"/>
      <c r="G33" s="55"/>
      <c r="H33" s="55"/>
      <c r="I33" s="53"/>
      <c r="J33" s="55"/>
      <c r="K33" s="55"/>
      <c r="L33" s="55"/>
      <c r="M33" s="55"/>
      <c r="N33" s="55"/>
      <c r="O33" s="126" t="s">
        <v>395</v>
      </c>
      <c r="P33" s="54" t="str">
        <f>CHOOSE(IF(MOD(A33+1911,60)&lt;&gt;0,MOD(A33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&amp;"大將軍"</f>
        <v>(皮時)大將軍</v>
      </c>
    </row>
    <row r="34" spans="1:16" x14ac:dyDescent="0.25">
      <c r="A34" s="39" t="s">
        <v>393</v>
      </c>
      <c r="B34" s="39" t="s">
        <v>2</v>
      </c>
      <c r="C34" s="99" t="str">
        <f>C8</f>
        <v>太歲燈</v>
      </c>
      <c r="D34" s="100" t="str">
        <f>D8</f>
        <v>光明燈</v>
      </c>
      <c r="E34" s="101" t="str">
        <f>E8</f>
        <v>財利燈</v>
      </c>
      <c r="F34" s="143" t="str">
        <f>F8</f>
        <v>補運</v>
      </c>
      <c r="G34" s="39" t="s">
        <v>379</v>
      </c>
      <c r="H34" s="39" t="s">
        <v>270</v>
      </c>
      <c r="I34" s="38" t="s">
        <v>6</v>
      </c>
      <c r="J34" s="39" t="s">
        <v>312</v>
      </c>
      <c r="K34" s="39" t="s">
        <v>375</v>
      </c>
      <c r="L34" s="39" t="s">
        <v>376</v>
      </c>
      <c r="M34" s="39" t="s">
        <v>377</v>
      </c>
      <c r="N34" s="39" t="s">
        <v>147</v>
      </c>
      <c r="O34" s="127" t="s">
        <v>8</v>
      </c>
      <c r="P34" s="40" t="s">
        <v>10</v>
      </c>
    </row>
    <row r="35" spans="1:16" ht="18.95" customHeight="1" x14ac:dyDescent="0.25">
      <c r="A35" s="92">
        <v>25</v>
      </c>
      <c r="B35" s="36" t="s">
        <v>285</v>
      </c>
      <c r="C35" s="113">
        <v>300</v>
      </c>
      <c r="D35" s="113"/>
      <c r="E35" s="113"/>
      <c r="F35" s="92"/>
      <c r="G35" s="92">
        <f t="shared" si="0"/>
        <v>0</v>
      </c>
      <c r="H35" s="92">
        <f>IF(I35="已收",C35+D35+E35+F35,0)</f>
        <v>300</v>
      </c>
      <c r="I35" s="113" t="s">
        <v>12</v>
      </c>
      <c r="J35" s="149">
        <f>IF($B35="","",VLOOKUP($B35,全部!$B$9:$P$508,9,0))</f>
        <v>40</v>
      </c>
      <c r="K35" s="150">
        <f>IF($B35="","",VLOOKUP($B35,全部!$B$9:$P$508,10,0))</f>
        <v>10</v>
      </c>
      <c r="L35" s="150">
        <f>IF($B35="","",VLOOKUP($B35,全部!$B$9:$P$508,11,0))</f>
        <v>15</v>
      </c>
      <c r="M35" s="150" t="str">
        <f>IF($B35="","",VLOOKUP($B35,全部!$B$9:$P$508,12,0))</f>
        <v>午</v>
      </c>
      <c r="N35" s="92" t="str">
        <f>IF($B35="","",CHOOSE(IF(MOD(J35+1911,12)&lt;&gt;0,MOD(J35+1911,12),12),"雞","狗","豬","鼠","牛","虎","兔","龍","蛇","馬","羊","猴"))</f>
        <v>兔</v>
      </c>
      <c r="O35" s="125">
        <f>IF($B35="","",VLOOKUP($B35,全部!$B$9:$P$508,14,0))</f>
        <v>0</v>
      </c>
      <c r="P35" s="125">
        <f>IF($B35="","",VLOOKUP($B35,全部!$B$9:$P$508,15,0))</f>
        <v>0</v>
      </c>
    </row>
    <row r="36" spans="1:16" ht="18.95" customHeight="1" x14ac:dyDescent="0.25">
      <c r="A36" s="92">
        <f>A35+1</f>
        <v>26</v>
      </c>
      <c r="B36" s="36" t="s">
        <v>287</v>
      </c>
      <c r="C36" s="113"/>
      <c r="D36" s="113"/>
      <c r="E36" s="113"/>
      <c r="F36" s="92">
        <v>600</v>
      </c>
      <c r="G36" s="92">
        <f t="shared" si="0"/>
        <v>1</v>
      </c>
      <c r="H36" s="92">
        <f t="shared" ref="H36:H61" si="5">IF(I36="已收",C36+D36+E36+F36,0)</f>
        <v>0</v>
      </c>
      <c r="I36" s="113" t="s">
        <v>945</v>
      </c>
      <c r="J36" s="149">
        <f>IF($B36="","",VLOOKUP($B36,全部!$B$9:$P$508,9,0))</f>
        <v>43</v>
      </c>
      <c r="K36" s="150">
        <f>IF($B36="","",VLOOKUP($B36,全部!$B$9:$P$508,10,0))</f>
        <v>10</v>
      </c>
      <c r="L36" s="150">
        <f>IF($B36="","",VLOOKUP($B36,全部!$B$9:$P$508,11,0))</f>
        <v>3</v>
      </c>
      <c r="M36" s="150" t="str">
        <f>IF($B36="","",VLOOKUP($B36,全部!$B$9:$P$508,12,0))</f>
        <v>辰</v>
      </c>
      <c r="N36" s="92" t="str">
        <f t="shared" ref="N36:N61" si="6">IF($B36="","",CHOOSE(IF(MOD(J36+1911,12)&lt;&gt;0,MOD(J36+1911,12),12),"雞","狗","豬","鼠","牛","虎","兔","龍","蛇","馬","羊","猴"))</f>
        <v>馬</v>
      </c>
      <c r="O36" s="125" t="str">
        <f>IF($B36="","",VLOOKUP($B36,全部!$B$9:$P$508,14,0))</f>
        <v>臺南市官田區官田里59-60號</v>
      </c>
      <c r="P36" s="125" t="str">
        <f>IF($B36="","",VLOOKUP($B36,全部!$B$9:$P$508,15,0))</f>
        <v>0919870621</v>
      </c>
    </row>
    <row r="37" spans="1:16" ht="18.95" customHeight="1" x14ac:dyDescent="0.25">
      <c r="A37" s="92">
        <f t="shared" ref="A37:A61" si="7">A36+1</f>
        <v>27</v>
      </c>
      <c r="B37" s="233" t="s">
        <v>633</v>
      </c>
      <c r="C37" s="113"/>
      <c r="D37" s="113"/>
      <c r="E37" s="113"/>
      <c r="F37" s="92">
        <v>600</v>
      </c>
      <c r="G37" s="92">
        <f t="shared" si="0"/>
        <v>1</v>
      </c>
      <c r="H37" s="92">
        <f t="shared" si="5"/>
        <v>600</v>
      </c>
      <c r="I37" s="113" t="s">
        <v>244</v>
      </c>
      <c r="J37" s="149">
        <f>IF($B37="","",VLOOKUP($B37,全部!$B$9:$P$508,9,0))</f>
        <v>45</v>
      </c>
      <c r="K37" s="150">
        <f>IF($B37="","",VLOOKUP($B37,全部!$B$9:$P$508,10,0))</f>
        <v>4</v>
      </c>
      <c r="L37" s="150">
        <f>IF($B37="","",VLOOKUP($B37,全部!$B$9:$P$508,11,0))</f>
        <v>6</v>
      </c>
      <c r="M37" s="150" t="str">
        <f>IF($B37="","",VLOOKUP($B37,全部!$B$9:$P$508,12,0))</f>
        <v>吉</v>
      </c>
      <c r="N37" s="92" t="str">
        <f t="shared" si="6"/>
        <v>猴</v>
      </c>
      <c r="O37" s="125" t="str">
        <f>IF($B37="","",VLOOKUP($B37,全部!$B$9:$P$508,14,0))</f>
        <v>高雄市鳳山區北昌五街19號10樓</v>
      </c>
      <c r="P37" s="125">
        <f>IF($B37="","",VLOOKUP($B37,全部!$B$9:$P$508,15,0))</f>
        <v>0</v>
      </c>
    </row>
    <row r="38" spans="1:16" ht="18.95" customHeight="1" x14ac:dyDescent="0.25">
      <c r="A38" s="92">
        <f t="shared" si="7"/>
        <v>28</v>
      </c>
      <c r="B38" s="233" t="s">
        <v>419</v>
      </c>
      <c r="C38" s="113"/>
      <c r="D38" s="113"/>
      <c r="E38" s="113"/>
      <c r="F38" s="92">
        <v>600</v>
      </c>
      <c r="G38" s="92">
        <f t="shared" si="0"/>
        <v>1</v>
      </c>
      <c r="H38" s="92">
        <f t="shared" si="5"/>
        <v>600</v>
      </c>
      <c r="I38" s="113" t="s">
        <v>244</v>
      </c>
      <c r="J38" s="149">
        <f>IF($B38="","",VLOOKUP($B38,全部!$B$9:$P$508,9,0))</f>
        <v>38</v>
      </c>
      <c r="K38" s="150">
        <f>IF($B38="","",VLOOKUP($B38,全部!$B$9:$P$508,10,0))</f>
        <v>11</v>
      </c>
      <c r="L38" s="150">
        <f>IF($B38="","",VLOOKUP($B38,全部!$B$9:$P$508,11,0))</f>
        <v>1</v>
      </c>
      <c r="M38" s="150" t="str">
        <f>IF($B38="","",VLOOKUP($B38,全部!$B$9:$P$508,12,0))</f>
        <v>午</v>
      </c>
      <c r="N38" s="92" t="str">
        <f t="shared" si="6"/>
        <v>牛</v>
      </c>
      <c r="O38" s="125" t="str">
        <f>IF($B38="","",VLOOKUP($B38,全部!$B$9:$P$508,14,0))</f>
        <v>高雄市前鎮區隆興街59巷46號</v>
      </c>
      <c r="P38" s="125">
        <f>IF($B38="","",VLOOKUP($B38,全部!$B$9:$P$508,15,0))</f>
        <v>0</v>
      </c>
    </row>
    <row r="39" spans="1:16" ht="18.95" customHeight="1" x14ac:dyDescent="0.25">
      <c r="A39" s="92">
        <f t="shared" si="7"/>
        <v>29</v>
      </c>
      <c r="B39" s="36" t="s">
        <v>292</v>
      </c>
      <c r="C39" s="113"/>
      <c r="D39" s="113">
        <v>300</v>
      </c>
      <c r="E39" s="113"/>
      <c r="F39" s="92"/>
      <c r="G39" s="92">
        <f t="shared" si="0"/>
        <v>0</v>
      </c>
      <c r="H39" s="92">
        <f t="shared" si="5"/>
        <v>300</v>
      </c>
      <c r="I39" s="113" t="s">
        <v>244</v>
      </c>
      <c r="J39" s="149">
        <f>IF($B39="","",VLOOKUP($B39,全部!$B$9:$P$508,9,0))</f>
        <v>55</v>
      </c>
      <c r="K39" s="150" t="str">
        <f>IF($B39="","",VLOOKUP($B39,全部!$B$9:$P$508,10,0))</f>
        <v>潤3</v>
      </c>
      <c r="L39" s="150">
        <f>IF($B39="","",VLOOKUP($B39,全部!$B$9:$P$508,11,0))</f>
        <v>28</v>
      </c>
      <c r="M39" s="150" t="str">
        <f>IF($B39="","",VLOOKUP($B39,全部!$B$9:$P$508,12,0))</f>
        <v>辰</v>
      </c>
      <c r="N39" s="92" t="str">
        <f t="shared" si="6"/>
        <v>馬</v>
      </c>
      <c r="O39" s="125" t="str">
        <f>IF($B39="","",VLOOKUP($B39,全部!$B$9:$P$508,14,0))</f>
        <v>台南市南區鯤鯓路26-2號</v>
      </c>
      <c r="P39" s="125" t="str">
        <f>IF($B39="","",VLOOKUP($B39,全部!$B$9:$P$508,15,0))</f>
        <v>0933351833</v>
      </c>
    </row>
    <row r="40" spans="1:16" ht="18.95" customHeight="1" x14ac:dyDescent="0.25">
      <c r="A40" s="92">
        <f t="shared" si="7"/>
        <v>30</v>
      </c>
      <c r="B40" s="36" t="s">
        <v>293</v>
      </c>
      <c r="C40" s="113"/>
      <c r="D40" s="113">
        <v>300</v>
      </c>
      <c r="E40" s="113"/>
      <c r="F40" s="92"/>
      <c r="G40" s="92">
        <f t="shared" si="0"/>
        <v>0</v>
      </c>
      <c r="H40" s="92">
        <f t="shared" si="5"/>
        <v>300</v>
      </c>
      <c r="I40" s="113" t="s">
        <v>244</v>
      </c>
      <c r="J40" s="149">
        <f>IF($B40="","",VLOOKUP($B40,全部!$B$9:$P$508,9,0))</f>
        <v>60</v>
      </c>
      <c r="K40" s="150">
        <f>IF($B40="","",VLOOKUP($B40,全部!$B$9:$P$508,10,0))</f>
        <v>5</v>
      </c>
      <c r="L40" s="150">
        <f>IF($B40="","",VLOOKUP($B40,全部!$B$9:$P$508,11,0))</f>
        <v>1</v>
      </c>
      <c r="M40" s="150" t="str">
        <f>IF($B40="","",VLOOKUP($B40,全部!$B$9:$P$508,12,0))</f>
        <v>申</v>
      </c>
      <c r="N40" s="92" t="str">
        <f t="shared" si="6"/>
        <v>豬</v>
      </c>
      <c r="O40" s="125" t="str">
        <f>IF($B40="","",VLOOKUP($B40,全部!$B$9:$P$508,14,0))</f>
        <v>台南市南區鯤鯓路26-2號</v>
      </c>
      <c r="P40" s="125" t="str">
        <f>IF($B40="","",VLOOKUP($B40,全部!$B$9:$P$508,15,0))</f>
        <v>0933351834</v>
      </c>
    </row>
    <row r="41" spans="1:16" ht="18.95" customHeight="1" x14ac:dyDescent="0.25">
      <c r="A41" s="92">
        <f t="shared" si="7"/>
        <v>31</v>
      </c>
      <c r="B41" s="36" t="s">
        <v>294</v>
      </c>
      <c r="C41" s="113"/>
      <c r="D41" s="113">
        <v>300</v>
      </c>
      <c r="E41" s="113"/>
      <c r="F41" s="92"/>
      <c r="G41" s="92">
        <f t="shared" si="0"/>
        <v>0</v>
      </c>
      <c r="H41" s="92">
        <f t="shared" si="5"/>
        <v>300</v>
      </c>
      <c r="I41" s="113" t="s">
        <v>244</v>
      </c>
      <c r="J41" s="149">
        <f>IF($B41="","",VLOOKUP($B41,全部!$B$9:$P$508,9,0))</f>
        <v>83</v>
      </c>
      <c r="K41" s="150">
        <f>IF($B41="","",VLOOKUP($B41,全部!$B$9:$P$508,10,0))</f>
        <v>3</v>
      </c>
      <c r="L41" s="150">
        <f>IF($B41="","",VLOOKUP($B41,全部!$B$9:$P$508,11,0))</f>
        <v>9</v>
      </c>
      <c r="M41" s="150" t="str">
        <f>IF($B41="","",VLOOKUP($B41,全部!$B$9:$P$508,12,0))</f>
        <v>申</v>
      </c>
      <c r="N41" s="92" t="str">
        <f t="shared" si="6"/>
        <v>狗</v>
      </c>
      <c r="O41" s="125" t="str">
        <f>IF($B41="","",VLOOKUP($B41,全部!$B$9:$P$508,14,0))</f>
        <v>台南市南區鯤鯓路26-2號</v>
      </c>
      <c r="P41" s="125" t="str">
        <f>IF($B41="","",VLOOKUP($B41,全部!$B$9:$P$508,15,0))</f>
        <v>093341702</v>
      </c>
    </row>
    <row r="42" spans="1:16" ht="18.95" customHeight="1" x14ac:dyDescent="0.25">
      <c r="A42" s="92">
        <f t="shared" si="7"/>
        <v>32</v>
      </c>
      <c r="B42" s="36" t="s">
        <v>295</v>
      </c>
      <c r="C42" s="113"/>
      <c r="D42" s="113">
        <v>300</v>
      </c>
      <c r="E42" s="113"/>
      <c r="F42" s="92"/>
      <c r="G42" s="92">
        <f t="shared" si="0"/>
        <v>0</v>
      </c>
      <c r="H42" s="92">
        <f t="shared" si="5"/>
        <v>300</v>
      </c>
      <c r="I42" s="113" t="s">
        <v>12</v>
      </c>
      <c r="J42" s="149">
        <f>IF($B42="","",VLOOKUP($B42,全部!$B$9:$P$508,9,0))</f>
        <v>85</v>
      </c>
      <c r="K42" s="150">
        <f>IF($B42="","",VLOOKUP($B42,全部!$B$9:$P$508,10,0))</f>
        <v>1</v>
      </c>
      <c r="L42" s="150">
        <f>IF($B42="","",VLOOKUP($B42,全部!$B$9:$P$508,11,0))</f>
        <v>3</v>
      </c>
      <c r="M42" s="150" t="str">
        <f>IF($B42="","",VLOOKUP($B42,全部!$B$9:$P$508,12,0))</f>
        <v>亥</v>
      </c>
      <c r="N42" s="92" t="str">
        <f t="shared" si="6"/>
        <v>鼠</v>
      </c>
      <c r="O42" s="125" t="str">
        <f>IF($B42="","",VLOOKUP($B42,全部!$B$9:$P$508,14,0))</f>
        <v>台南市南區鯤鯓路26-2號</v>
      </c>
      <c r="P42" s="125" t="str">
        <f>IF($B42="","",VLOOKUP($B42,全部!$B$9:$P$508,15,0))</f>
        <v>093341703</v>
      </c>
    </row>
    <row r="43" spans="1:16" ht="18.95" customHeight="1" x14ac:dyDescent="0.25">
      <c r="A43" s="92">
        <f t="shared" si="7"/>
        <v>33</v>
      </c>
      <c r="B43" s="36" t="s">
        <v>291</v>
      </c>
      <c r="C43" s="113"/>
      <c r="D43" s="113">
        <v>300</v>
      </c>
      <c r="E43" s="113"/>
      <c r="F43" s="92"/>
      <c r="G43" s="92">
        <f t="shared" si="0"/>
        <v>0</v>
      </c>
      <c r="H43" s="92">
        <f t="shared" si="5"/>
        <v>300</v>
      </c>
      <c r="I43" s="113" t="s">
        <v>244</v>
      </c>
      <c r="J43" s="149">
        <f>IF($B43="","",VLOOKUP($B43,全部!$B$9:$P$508,9,0))</f>
        <v>63</v>
      </c>
      <c r="K43" s="150" t="str">
        <f>IF($B43="","",VLOOKUP($B43,全部!$B$9:$P$508,10,0))</f>
        <v>正4</v>
      </c>
      <c r="L43" s="150">
        <f>IF($B43="","",VLOOKUP($B43,全部!$B$9:$P$508,11,0))</f>
        <v>4</v>
      </c>
      <c r="M43" s="150" t="str">
        <f>IF($B43="","",VLOOKUP($B43,全部!$B$9:$P$508,12,0))</f>
        <v>卯</v>
      </c>
      <c r="N43" s="92" t="str">
        <f t="shared" si="6"/>
        <v>虎</v>
      </c>
      <c r="O43" s="125" t="str">
        <f>IF($B43="","",VLOOKUP($B43,全部!$B$9:$P$508,14,0))</f>
        <v>台南市南區中華南路二段177巷41號</v>
      </c>
      <c r="P43" s="125" t="str">
        <f>IF($B43="","",VLOOKUP($B43,全部!$B$9:$P$508,15,0))</f>
        <v>0913371236</v>
      </c>
    </row>
    <row r="44" spans="1:16" ht="18.95" customHeight="1" x14ac:dyDescent="0.25">
      <c r="A44" s="92">
        <f t="shared" si="7"/>
        <v>34</v>
      </c>
      <c r="B44" s="36" t="s">
        <v>290</v>
      </c>
      <c r="C44" s="113"/>
      <c r="D44" s="113">
        <v>300</v>
      </c>
      <c r="E44" s="113"/>
      <c r="F44" s="92"/>
      <c r="G44" s="92">
        <f t="shared" si="0"/>
        <v>0</v>
      </c>
      <c r="H44" s="92">
        <f t="shared" si="5"/>
        <v>300</v>
      </c>
      <c r="I44" s="113" t="s">
        <v>244</v>
      </c>
      <c r="J44" s="149">
        <f>IF($B44="","",VLOOKUP($B44,全部!$B$9:$P$508,9,0))</f>
        <v>93</v>
      </c>
      <c r="K44" s="150">
        <f>IF($B44="","",VLOOKUP($B44,全部!$B$9:$P$508,10,0))</f>
        <v>9</v>
      </c>
      <c r="L44" s="150">
        <f>IF($B44="","",VLOOKUP($B44,全部!$B$9:$P$508,11,0))</f>
        <v>20</v>
      </c>
      <c r="M44" s="150" t="str">
        <f>IF($B44="","",VLOOKUP($B44,全部!$B$9:$P$508,12,0))</f>
        <v>亥</v>
      </c>
      <c r="N44" s="92" t="str">
        <f t="shared" si="6"/>
        <v>猴</v>
      </c>
      <c r="O44" s="125" t="str">
        <f>IF($B44="","",VLOOKUP($B44,全部!$B$9:$P$508,14,0))</f>
        <v>台南市南區中華南路二段177巷41號</v>
      </c>
      <c r="P44" s="125">
        <f>IF($B44="","",VLOOKUP($B44,全部!$B$9:$P$508,15,0))</f>
        <v>0</v>
      </c>
    </row>
    <row r="45" spans="1:16" ht="18.95" customHeight="1" x14ac:dyDescent="0.25">
      <c r="A45" s="92">
        <f t="shared" si="7"/>
        <v>35</v>
      </c>
      <c r="B45" s="36" t="s">
        <v>296</v>
      </c>
      <c r="C45" s="113"/>
      <c r="D45" s="113">
        <v>300</v>
      </c>
      <c r="E45" s="113"/>
      <c r="F45" s="92"/>
      <c r="G45" s="92">
        <f t="shared" si="0"/>
        <v>0</v>
      </c>
      <c r="H45" s="92">
        <f t="shared" si="5"/>
        <v>300</v>
      </c>
      <c r="I45" s="113" t="s">
        <v>244</v>
      </c>
      <c r="J45" s="149">
        <f>IF($B45="","",VLOOKUP($B45,全部!$B$9:$P$508,9,0))</f>
        <v>84</v>
      </c>
      <c r="K45" s="150">
        <f>IF($B45="","",VLOOKUP($B45,全部!$B$9:$P$508,10,0))</f>
        <v>12</v>
      </c>
      <c r="L45" s="150">
        <f>IF($B45="","",VLOOKUP($B45,全部!$B$9:$P$508,11,0))</f>
        <v>14</v>
      </c>
      <c r="M45" s="150" t="str">
        <f>IF($B45="","",VLOOKUP($B45,全部!$B$9:$P$508,12,0))</f>
        <v>酉</v>
      </c>
      <c r="N45" s="92" t="str">
        <f t="shared" si="6"/>
        <v>豬</v>
      </c>
      <c r="O45" s="125" t="str">
        <f>IF($B45="","",VLOOKUP($B45,全部!$B$9:$P$508,14,0))</f>
        <v>高雄市楠梓區旗楠路981巷1號</v>
      </c>
      <c r="P45" s="125" t="str">
        <f>IF($B45="","",VLOOKUP($B45,全部!$B$9:$P$508,15,0))</f>
        <v>0916371336</v>
      </c>
    </row>
    <row r="46" spans="1:16" ht="18.95" customHeight="1" x14ac:dyDescent="0.25">
      <c r="A46" s="92">
        <f t="shared" si="7"/>
        <v>36</v>
      </c>
      <c r="B46" s="36" t="s">
        <v>612</v>
      </c>
      <c r="C46" s="113"/>
      <c r="D46" s="113">
        <v>300</v>
      </c>
      <c r="E46" s="113"/>
      <c r="F46" s="92"/>
      <c r="G46" s="92">
        <f t="shared" si="0"/>
        <v>0</v>
      </c>
      <c r="H46" s="92">
        <f t="shared" si="5"/>
        <v>300</v>
      </c>
      <c r="I46" s="113" t="s">
        <v>12</v>
      </c>
      <c r="J46" s="149">
        <f>IF($B46="","",VLOOKUP($B46,全部!$B$9:$P$508,9,0))</f>
        <v>84</v>
      </c>
      <c r="K46" s="150">
        <f>IF($B46="","",VLOOKUP($B46,全部!$B$9:$P$508,10,0))</f>
        <v>12</v>
      </c>
      <c r="L46" s="150">
        <f>IF($B46="","",VLOOKUP($B46,全部!$B$9:$P$508,11,0))</f>
        <v>4</v>
      </c>
      <c r="M46" s="150" t="str">
        <f>IF($B46="","",VLOOKUP($B46,全部!$B$9:$P$508,12,0))</f>
        <v>丑</v>
      </c>
      <c r="N46" s="92" t="str">
        <f t="shared" si="6"/>
        <v>豬</v>
      </c>
      <c r="O46" s="125" t="str">
        <f>IF($B46="","",VLOOKUP($B46,全部!$B$9:$P$508,14,0))</f>
        <v>高雄市楠梓區旗楠路981巷1號</v>
      </c>
      <c r="P46" s="125" t="str">
        <f>IF($B46="","",VLOOKUP($B46,全部!$B$9:$P$508,15,0))</f>
        <v>0916371336</v>
      </c>
    </row>
    <row r="47" spans="1:16" ht="18.95" customHeight="1" x14ac:dyDescent="0.25">
      <c r="A47" s="92">
        <f t="shared" si="7"/>
        <v>37</v>
      </c>
      <c r="B47" s="36" t="s">
        <v>615</v>
      </c>
      <c r="C47" s="113"/>
      <c r="D47" s="113">
        <v>300</v>
      </c>
      <c r="E47" s="113"/>
      <c r="F47" s="92"/>
      <c r="G47" s="92">
        <f t="shared" si="0"/>
        <v>0</v>
      </c>
      <c r="H47" s="92">
        <f t="shared" si="5"/>
        <v>300</v>
      </c>
      <c r="I47" s="113" t="s">
        <v>12</v>
      </c>
      <c r="J47" s="149">
        <f>IF($B47="","",VLOOKUP($B47,全部!$B$9:$P$508,9,0))</f>
        <v>49</v>
      </c>
      <c r="K47" s="150">
        <f>IF($B47="","",VLOOKUP($B47,全部!$B$9:$P$508,10,0))</f>
        <v>10</v>
      </c>
      <c r="L47" s="150">
        <f>IF($B47="","",VLOOKUP($B47,全部!$B$9:$P$508,11,0))</f>
        <v>18</v>
      </c>
      <c r="M47" s="150" t="str">
        <f>IF($B47="","",VLOOKUP($B47,全部!$B$9:$P$508,12,0))</f>
        <v>午</v>
      </c>
      <c r="N47" s="92" t="str">
        <f t="shared" si="6"/>
        <v>鼠</v>
      </c>
      <c r="O47" s="125" t="str">
        <f>IF($B47="","",VLOOKUP($B47,全部!$B$9:$P$508,14,0))</f>
        <v>高雄市楠梓區旗楠路981巷1號</v>
      </c>
      <c r="P47" s="125" t="str">
        <f>IF($B47="","",VLOOKUP($B47,全部!$B$9:$P$508,15,0))</f>
        <v>0916371336</v>
      </c>
    </row>
    <row r="48" spans="1:16" ht="18.95" customHeight="1" x14ac:dyDescent="0.25">
      <c r="A48" s="92">
        <f t="shared" si="7"/>
        <v>38</v>
      </c>
      <c r="B48" s="204" t="s">
        <v>625</v>
      </c>
      <c r="C48" s="113"/>
      <c r="D48" s="113"/>
      <c r="E48" s="113"/>
      <c r="F48" s="92">
        <v>600</v>
      </c>
      <c r="G48" s="92">
        <f t="shared" si="0"/>
        <v>1</v>
      </c>
      <c r="H48" s="92">
        <f t="shared" si="5"/>
        <v>600</v>
      </c>
      <c r="I48" s="113" t="s">
        <v>12</v>
      </c>
      <c r="J48" s="149">
        <f>IF($B48="","",VLOOKUP($B48,全部!$B$9:$P$508,9,0))</f>
        <v>47</v>
      </c>
      <c r="K48" s="150">
        <f>IF($B48="","",VLOOKUP($B48,全部!$B$9:$P$508,10,0))</f>
        <v>11</v>
      </c>
      <c r="L48" s="150">
        <f>IF($B48="","",VLOOKUP($B48,全部!$B$9:$P$508,11,0))</f>
        <v>24</v>
      </c>
      <c r="M48" s="150" t="str">
        <f>IF($B48="","",VLOOKUP($B48,全部!$B$9:$P$508,12,0))</f>
        <v>戌</v>
      </c>
      <c r="N48" s="92" t="str">
        <f t="shared" si="6"/>
        <v>狗</v>
      </c>
      <c r="O48" s="125" t="str">
        <f>IF($B48="","",VLOOKUP($B48,全部!$B$9:$P$508,14,0))</f>
        <v>台中市大雅區大雅里民生路一段128號2樓</v>
      </c>
      <c r="P48" s="125" t="str">
        <f>IF($B48="","",VLOOKUP($B48,全部!$B$9:$P$508,15,0))</f>
        <v>0907095223</v>
      </c>
    </row>
    <row r="49" spans="1:16" ht="18.95" customHeight="1" x14ac:dyDescent="0.25">
      <c r="A49" s="92">
        <f t="shared" si="7"/>
        <v>39</v>
      </c>
      <c r="B49" s="204" t="s">
        <v>629</v>
      </c>
      <c r="C49" s="113"/>
      <c r="D49" s="113"/>
      <c r="E49" s="113"/>
      <c r="F49" s="92">
        <v>600</v>
      </c>
      <c r="G49" s="92">
        <f t="shared" si="0"/>
        <v>1</v>
      </c>
      <c r="H49" s="92">
        <f t="shared" si="5"/>
        <v>600</v>
      </c>
      <c r="I49" s="113" t="s">
        <v>12</v>
      </c>
      <c r="J49" s="149">
        <f>IF($B49="","",VLOOKUP($B49,全部!$B$9:$P$508,9,0))</f>
        <v>56</v>
      </c>
      <c r="K49" s="150">
        <f>IF($B49="","",VLOOKUP($B49,全部!$B$9:$P$508,10,0))</f>
        <v>2</v>
      </c>
      <c r="L49" s="150">
        <f>IF($B49="","",VLOOKUP($B49,全部!$B$9:$P$508,11,0))</f>
        <v>19</v>
      </c>
      <c r="M49" s="150" t="str">
        <f>IF($B49="","",VLOOKUP($B49,全部!$B$9:$P$508,12,0))</f>
        <v>酉</v>
      </c>
      <c r="N49" s="92" t="str">
        <f t="shared" si="6"/>
        <v>羊</v>
      </c>
      <c r="O49" s="125" t="str">
        <f>IF($B49="","",VLOOKUP($B49,全部!$B$9:$P$508,14,0))</f>
        <v>嘉義市小雅路183號6樓14室</v>
      </c>
      <c r="P49" s="125">
        <f>IF($B49="","",VLOOKUP($B49,全部!$B$9:$P$508,15,0))</f>
        <v>0</v>
      </c>
    </row>
    <row r="50" spans="1:16" ht="18.95" customHeight="1" x14ac:dyDescent="0.25">
      <c r="A50" s="92">
        <f t="shared" si="7"/>
        <v>40</v>
      </c>
      <c r="B50" s="88" t="s">
        <v>60</v>
      </c>
      <c r="C50" s="113">
        <v>300</v>
      </c>
      <c r="D50" s="113"/>
      <c r="E50" s="113"/>
      <c r="F50" s="92"/>
      <c r="G50" s="92">
        <f t="shared" si="0"/>
        <v>0</v>
      </c>
      <c r="H50" s="92">
        <f t="shared" si="5"/>
        <v>300</v>
      </c>
      <c r="I50" s="113" t="s">
        <v>12</v>
      </c>
      <c r="J50" s="149">
        <f>IF($B50="","",VLOOKUP($B50,全部!$B$9:$P$508,9,0))</f>
        <v>54</v>
      </c>
      <c r="K50" s="150">
        <f>IF($B50="","",VLOOKUP($B50,全部!$B$9:$P$508,10,0))</f>
        <v>10</v>
      </c>
      <c r="L50" s="150">
        <f>IF($B50="","",VLOOKUP($B50,全部!$B$9:$P$508,11,0))</f>
        <v>20</v>
      </c>
      <c r="M50" s="150" t="str">
        <f>IF($B50="","",VLOOKUP($B50,全部!$B$9:$P$508,12,0))</f>
        <v>吉</v>
      </c>
      <c r="N50" s="92" t="str">
        <f t="shared" si="6"/>
        <v>蛇</v>
      </c>
      <c r="O50" s="125" t="str">
        <f>IF($B50="","",VLOOKUP($B50,全部!$B$9:$P$508,14,0))</f>
        <v>新北市汐止區和平街6巷1弄4號5樓</v>
      </c>
      <c r="P50" s="125">
        <f>IF($B50="","",VLOOKUP($B50,全部!$B$9:$P$508,15,0))</f>
        <v>0</v>
      </c>
    </row>
    <row r="51" spans="1:16" ht="18.95" customHeight="1" x14ac:dyDescent="0.25">
      <c r="A51" s="92">
        <f t="shared" si="7"/>
        <v>41</v>
      </c>
      <c r="B51" s="36" t="s">
        <v>62</v>
      </c>
      <c r="C51" s="113">
        <v>300</v>
      </c>
      <c r="D51" s="113">
        <v>300</v>
      </c>
      <c r="E51" s="113"/>
      <c r="F51" s="92"/>
      <c r="G51" s="92">
        <f t="shared" si="0"/>
        <v>0</v>
      </c>
      <c r="H51" s="92">
        <f t="shared" si="5"/>
        <v>600</v>
      </c>
      <c r="I51" s="113" t="s">
        <v>12</v>
      </c>
      <c r="J51" s="149">
        <f>IF($B51="","",VLOOKUP($B51,全部!$B$9:$P$508,9,0))</f>
        <v>16</v>
      </c>
      <c r="K51" s="150">
        <f>IF($B51="","",VLOOKUP($B51,全部!$B$9:$P$508,10,0))</f>
        <v>6</v>
      </c>
      <c r="L51" s="150">
        <f>IF($B51="","",VLOOKUP($B51,全部!$B$9:$P$508,11,0))</f>
        <v>7</v>
      </c>
      <c r="M51" s="150" t="str">
        <f>IF($B51="","",VLOOKUP($B51,全部!$B$9:$P$508,12,0))</f>
        <v>吉</v>
      </c>
      <c r="N51" s="92" t="str">
        <f t="shared" si="6"/>
        <v>兔</v>
      </c>
      <c r="O51" s="125" t="str">
        <f>IF($B51="","",VLOOKUP($B51,全部!$B$9:$P$508,14,0))</f>
        <v>台北市汐止區和平街6巷1弄4號5樓</v>
      </c>
      <c r="P51" s="125">
        <f>IF($B51="","",VLOOKUP($B51,全部!$B$9:$P$508,15,0))</f>
        <v>0</v>
      </c>
    </row>
    <row r="52" spans="1:16" ht="18.95" customHeight="1" x14ac:dyDescent="0.25">
      <c r="A52" s="92">
        <f t="shared" si="7"/>
        <v>42</v>
      </c>
      <c r="B52" s="36" t="s">
        <v>283</v>
      </c>
      <c r="C52" s="113">
        <v>300</v>
      </c>
      <c r="D52" s="113"/>
      <c r="E52" s="113"/>
      <c r="F52" s="92"/>
      <c r="G52" s="92">
        <f t="shared" si="0"/>
        <v>0</v>
      </c>
      <c r="H52" s="92">
        <f t="shared" si="5"/>
        <v>300</v>
      </c>
      <c r="I52" s="113" t="s">
        <v>12</v>
      </c>
      <c r="J52" s="149">
        <f>IF($B52="","",VLOOKUP($B52,全部!$B$9:$P$508,9,0))</f>
        <v>47</v>
      </c>
      <c r="K52" s="150">
        <f>IF($B52="","",VLOOKUP($B52,全部!$B$9:$P$508,10,0))</f>
        <v>5</v>
      </c>
      <c r="L52" s="150">
        <f>IF($B52="","",VLOOKUP($B52,全部!$B$9:$P$508,11,0))</f>
        <v>9</v>
      </c>
      <c r="M52" s="150" t="str">
        <f>IF($B52="","",VLOOKUP($B52,全部!$B$9:$P$508,12,0))</f>
        <v>吉</v>
      </c>
      <c r="N52" s="92" t="str">
        <f t="shared" si="6"/>
        <v>狗</v>
      </c>
      <c r="O52" s="125" t="str">
        <f>IF($B52="","",VLOOKUP($B52,全部!$B$9:$P$508,14,0))</f>
        <v>台北市汐止區和平街6巷1弄4號5樓</v>
      </c>
      <c r="P52" s="125">
        <f>IF($B52="","",VLOOKUP($B52,全部!$B$9:$P$508,15,0))</f>
        <v>0</v>
      </c>
    </row>
    <row r="53" spans="1:16" ht="18.95" customHeight="1" x14ac:dyDescent="0.25">
      <c r="A53" s="92">
        <f t="shared" si="7"/>
        <v>43</v>
      </c>
      <c r="B53" s="204" t="s">
        <v>619</v>
      </c>
      <c r="C53" s="113"/>
      <c r="D53" s="113"/>
      <c r="E53" s="113"/>
      <c r="F53" s="92">
        <v>600</v>
      </c>
      <c r="G53" s="92">
        <f t="shared" si="0"/>
        <v>1</v>
      </c>
      <c r="H53" s="92">
        <f t="shared" si="5"/>
        <v>600</v>
      </c>
      <c r="I53" s="113" t="s">
        <v>12</v>
      </c>
      <c r="J53" s="149">
        <f>IF($B53="","",VLOOKUP($B53,全部!$B$9:$P$508,9,0))</f>
        <v>43</v>
      </c>
      <c r="K53" s="150">
        <f>IF($B53="","",VLOOKUP($B53,全部!$B$9:$P$508,10,0))</f>
        <v>2</v>
      </c>
      <c r="L53" s="150">
        <f>IF($B53="","",VLOOKUP($B53,全部!$B$9:$P$508,11,0))</f>
        <v>7</v>
      </c>
      <c r="M53" s="150" t="str">
        <f>IF($B53="","",VLOOKUP($B53,全部!$B$9:$P$508,12,0))</f>
        <v>申</v>
      </c>
      <c r="N53" s="92" t="str">
        <f t="shared" si="6"/>
        <v>馬</v>
      </c>
      <c r="O53" s="125" t="str">
        <f>IF($B53="","",VLOOKUP($B53,全部!$B$9:$P$508,14,0))</f>
        <v>台南市柳營區篤農里9鄰小腳腿332號</v>
      </c>
      <c r="P53" s="125">
        <f>IF($B53="","",VLOOKUP($B53,全部!$B$9:$P$508,15,0))</f>
        <v>0</v>
      </c>
    </row>
    <row r="54" spans="1:16" ht="18.95" customHeight="1" x14ac:dyDescent="0.25">
      <c r="A54" s="92">
        <f t="shared" si="7"/>
        <v>44</v>
      </c>
      <c r="B54" s="204" t="s">
        <v>967</v>
      </c>
      <c r="C54" s="113"/>
      <c r="D54" s="113"/>
      <c r="E54" s="113"/>
      <c r="F54" s="92">
        <v>600</v>
      </c>
      <c r="G54" s="92">
        <f t="shared" si="0"/>
        <v>1</v>
      </c>
      <c r="H54" s="92">
        <f t="shared" si="5"/>
        <v>600</v>
      </c>
      <c r="I54" s="113" t="s">
        <v>12</v>
      </c>
      <c r="J54" s="149">
        <f>IF($B54="","",VLOOKUP($B54,全部!$B$9:$P$508,9,0))</f>
        <v>69</v>
      </c>
      <c r="K54" s="150">
        <f>IF($B54="","",VLOOKUP($B54,全部!$B$9:$P$508,10,0))</f>
        <v>1</v>
      </c>
      <c r="L54" s="150">
        <f>IF($B54="","",VLOOKUP($B54,全部!$B$9:$P$508,11,0))</f>
        <v>1</v>
      </c>
      <c r="M54" s="150" t="str">
        <f>IF($B54="","",VLOOKUP($B54,全部!$B$9:$P$508,12,0))</f>
        <v>寅</v>
      </c>
      <c r="N54" s="92" t="str">
        <f t="shared" si="6"/>
        <v>猴</v>
      </c>
      <c r="O54" s="125" t="str">
        <f>IF($B54="","",VLOOKUP($B54,全部!$B$9:$P$508,14,0))</f>
        <v>台南市柳營區篤農里9鄰小腳腿332號</v>
      </c>
      <c r="P54" s="125">
        <f>IF($B54="","",VLOOKUP($B54,全部!$B$9:$P$508,15,0))</f>
        <v>0</v>
      </c>
    </row>
    <row r="55" spans="1:16" ht="18.95" customHeight="1" x14ac:dyDescent="0.25">
      <c r="A55" s="92">
        <f t="shared" si="7"/>
        <v>45</v>
      </c>
      <c r="B55" s="92"/>
      <c r="C55" s="113"/>
      <c r="D55" s="113"/>
      <c r="E55" s="113"/>
      <c r="F55" s="92"/>
      <c r="G55" s="92">
        <f t="shared" si="0"/>
        <v>0</v>
      </c>
      <c r="H55" s="92">
        <f t="shared" si="5"/>
        <v>0</v>
      </c>
      <c r="I55" s="113"/>
      <c r="J55" s="149" t="str">
        <f>IF($B55="","",VLOOKUP($B55,全部!$B$9:$P$508,9,0))</f>
        <v/>
      </c>
      <c r="K55" s="150" t="str">
        <f>IF($B55="","",VLOOKUP($B55,全部!$B$9:$P$508,10,0))</f>
        <v/>
      </c>
      <c r="L55" s="150" t="str">
        <f>IF($B55="","",VLOOKUP($B55,全部!$B$9:$P$508,11,0))</f>
        <v/>
      </c>
      <c r="M55" s="150" t="str">
        <f>IF($B55="","",VLOOKUP($B55,全部!$B$9:$P$508,12,0))</f>
        <v/>
      </c>
      <c r="N55" s="92" t="str">
        <f t="shared" si="6"/>
        <v/>
      </c>
      <c r="O55" s="125" t="str">
        <f>IF($B55="","",VLOOKUP($B55,全部!$B$9:$P$508,14,0))</f>
        <v/>
      </c>
      <c r="P55" s="125" t="str">
        <f>IF($B55="","",VLOOKUP($B55,全部!$B$9:$P$508,15,0))</f>
        <v/>
      </c>
    </row>
    <row r="56" spans="1:16" ht="18.95" customHeight="1" x14ac:dyDescent="0.25">
      <c r="A56" s="92">
        <f t="shared" si="7"/>
        <v>46</v>
      </c>
      <c r="B56" s="92"/>
      <c r="C56" s="113"/>
      <c r="D56" s="113"/>
      <c r="E56" s="113"/>
      <c r="F56" s="92"/>
      <c r="G56" s="92">
        <f t="shared" si="0"/>
        <v>0</v>
      </c>
      <c r="H56" s="92">
        <f t="shared" si="5"/>
        <v>0</v>
      </c>
      <c r="I56" s="113"/>
      <c r="J56" s="149" t="str">
        <f>IF($B56="","",VLOOKUP($B56,全部!$B$9:$P$508,9,0))</f>
        <v/>
      </c>
      <c r="K56" s="150" t="str">
        <f>IF($B56="","",VLOOKUP($B56,全部!$B$9:$P$508,10,0))</f>
        <v/>
      </c>
      <c r="L56" s="150" t="str">
        <f>IF($B56="","",VLOOKUP($B56,全部!$B$9:$P$508,11,0))</f>
        <v/>
      </c>
      <c r="M56" s="150" t="str">
        <f>IF($B56="","",VLOOKUP($B56,全部!$B$9:$P$508,12,0))</f>
        <v/>
      </c>
      <c r="N56" s="92" t="str">
        <f t="shared" si="6"/>
        <v/>
      </c>
      <c r="O56" s="125" t="str">
        <f>IF($B56="","",VLOOKUP($B56,全部!$B$9:$P$508,14,0))</f>
        <v/>
      </c>
      <c r="P56" s="125" t="str">
        <f>IF($B56="","",VLOOKUP($B56,全部!$B$9:$P$508,15,0))</f>
        <v/>
      </c>
    </row>
    <row r="57" spans="1:16" ht="18.95" customHeight="1" x14ac:dyDescent="0.25">
      <c r="A57" s="92">
        <f t="shared" si="7"/>
        <v>47</v>
      </c>
      <c r="B57" s="92"/>
      <c r="C57" s="113"/>
      <c r="D57" s="113"/>
      <c r="E57" s="113"/>
      <c r="F57" s="92"/>
      <c r="G57" s="92">
        <f t="shared" si="0"/>
        <v>0</v>
      </c>
      <c r="H57" s="92">
        <f t="shared" si="5"/>
        <v>0</v>
      </c>
      <c r="I57" s="113"/>
      <c r="J57" s="149" t="str">
        <f>IF($B57="","",VLOOKUP($B57,全部!$B$9:$P$508,9,0))</f>
        <v/>
      </c>
      <c r="K57" s="150" t="str">
        <f>IF($B57="","",VLOOKUP($B57,全部!$B$9:$P$508,10,0))</f>
        <v/>
      </c>
      <c r="L57" s="150" t="str">
        <f>IF($B57="","",VLOOKUP($B57,全部!$B$9:$P$508,11,0))</f>
        <v/>
      </c>
      <c r="M57" s="150" t="str">
        <f>IF($B57="","",VLOOKUP($B57,全部!$B$9:$P$508,12,0))</f>
        <v/>
      </c>
      <c r="N57" s="92" t="str">
        <f t="shared" si="6"/>
        <v/>
      </c>
      <c r="O57" s="125" t="str">
        <f>IF($B57="","",VLOOKUP($B57,全部!$B$9:$P$508,14,0))</f>
        <v/>
      </c>
      <c r="P57" s="125" t="str">
        <f>IF($B57="","",VLOOKUP($B57,全部!$B$9:$P$508,15,0))</f>
        <v/>
      </c>
    </row>
    <row r="58" spans="1:16" ht="18.95" customHeight="1" x14ac:dyDescent="0.25">
      <c r="A58" s="92">
        <f t="shared" si="7"/>
        <v>48</v>
      </c>
      <c r="B58" s="92"/>
      <c r="C58" s="113"/>
      <c r="D58" s="113"/>
      <c r="E58" s="113"/>
      <c r="F58" s="92"/>
      <c r="G58" s="92">
        <f t="shared" si="0"/>
        <v>0</v>
      </c>
      <c r="H58" s="92">
        <f t="shared" si="5"/>
        <v>0</v>
      </c>
      <c r="I58" s="113"/>
      <c r="J58" s="149" t="str">
        <f>IF($B58="","",VLOOKUP($B58,全部!$B$9:$P$508,9,0))</f>
        <v/>
      </c>
      <c r="K58" s="150" t="str">
        <f>IF($B58="","",VLOOKUP($B58,全部!$B$9:$P$508,10,0))</f>
        <v/>
      </c>
      <c r="L58" s="150" t="str">
        <f>IF($B58="","",VLOOKUP($B58,全部!$B$9:$P$508,11,0))</f>
        <v/>
      </c>
      <c r="M58" s="150" t="str">
        <f>IF($B58="","",VLOOKUP($B58,全部!$B$9:$P$508,12,0))</f>
        <v/>
      </c>
      <c r="N58" s="92" t="str">
        <f t="shared" si="6"/>
        <v/>
      </c>
      <c r="O58" s="125" t="str">
        <f>IF($B58="","",VLOOKUP($B58,全部!$B$9:$P$508,14,0))</f>
        <v/>
      </c>
      <c r="P58" s="125" t="str">
        <f>IF($B58="","",VLOOKUP($B58,全部!$B$9:$P$508,15,0))</f>
        <v/>
      </c>
    </row>
    <row r="59" spans="1:16" ht="18.95" customHeight="1" x14ac:dyDescent="0.25">
      <c r="A59" s="92">
        <f t="shared" si="7"/>
        <v>49</v>
      </c>
      <c r="B59" s="92"/>
      <c r="C59" s="113"/>
      <c r="D59" s="113"/>
      <c r="E59" s="113"/>
      <c r="F59" s="92"/>
      <c r="G59" s="92">
        <f t="shared" si="0"/>
        <v>0</v>
      </c>
      <c r="H59" s="92">
        <f t="shared" si="5"/>
        <v>0</v>
      </c>
      <c r="I59" s="113"/>
      <c r="J59" s="149" t="str">
        <f>IF($B59="","",VLOOKUP($B59,全部!$B$9:$P$508,9,0))</f>
        <v/>
      </c>
      <c r="K59" s="150" t="str">
        <f>IF($B59="","",VLOOKUP($B59,全部!$B$9:$P$508,10,0))</f>
        <v/>
      </c>
      <c r="L59" s="150" t="str">
        <f>IF($B59="","",VLOOKUP($B59,全部!$B$9:$P$508,11,0))</f>
        <v/>
      </c>
      <c r="M59" s="150" t="str">
        <f>IF($B59="","",VLOOKUP($B59,全部!$B$9:$P$508,12,0))</f>
        <v/>
      </c>
      <c r="N59" s="92" t="str">
        <f t="shared" si="6"/>
        <v/>
      </c>
      <c r="O59" s="125" t="str">
        <f>IF($B59="","",VLOOKUP($B59,全部!$B$9:$P$508,14,0))</f>
        <v/>
      </c>
      <c r="P59" s="125" t="str">
        <f>IF($B59="","",VLOOKUP($B59,全部!$B$9:$P$508,15,0))</f>
        <v/>
      </c>
    </row>
    <row r="60" spans="1:16" ht="18.95" customHeight="1" x14ac:dyDescent="0.25">
      <c r="A60" s="92">
        <f t="shared" si="7"/>
        <v>50</v>
      </c>
      <c r="B60" s="92"/>
      <c r="C60" s="113"/>
      <c r="D60" s="113"/>
      <c r="E60" s="113"/>
      <c r="F60" s="92"/>
      <c r="G60" s="92">
        <f t="shared" si="0"/>
        <v>0</v>
      </c>
      <c r="H60" s="92">
        <f t="shared" si="5"/>
        <v>0</v>
      </c>
      <c r="I60" s="113"/>
      <c r="J60" s="149" t="str">
        <f>IF($B60="","",VLOOKUP($B60,全部!$B$9:$P$508,9,0))</f>
        <v/>
      </c>
      <c r="K60" s="150" t="str">
        <f>IF($B60="","",VLOOKUP($B60,全部!$B$9:$P$508,10,0))</f>
        <v/>
      </c>
      <c r="L60" s="150" t="str">
        <f>IF($B60="","",VLOOKUP($B60,全部!$B$9:$P$508,11,0))</f>
        <v/>
      </c>
      <c r="M60" s="150" t="str">
        <f>IF($B60="","",VLOOKUP($B60,全部!$B$9:$P$508,12,0))</f>
        <v/>
      </c>
      <c r="N60" s="92" t="str">
        <f t="shared" si="6"/>
        <v/>
      </c>
      <c r="O60" s="125" t="str">
        <f>IF($B60="","",VLOOKUP($B60,全部!$B$9:$P$508,14,0))</f>
        <v/>
      </c>
      <c r="P60" s="125" t="str">
        <f>IF($B60="","",VLOOKUP($B60,全部!$B$9:$P$508,15,0))</f>
        <v/>
      </c>
    </row>
    <row r="61" spans="1:16" ht="18.95" customHeight="1" x14ac:dyDescent="0.25">
      <c r="A61" s="92">
        <f t="shared" si="7"/>
        <v>51</v>
      </c>
      <c r="B61" s="92"/>
      <c r="C61" s="113"/>
      <c r="D61" s="113"/>
      <c r="E61" s="113"/>
      <c r="F61" s="92"/>
      <c r="G61" s="92">
        <f t="shared" si="0"/>
        <v>0</v>
      </c>
      <c r="H61" s="92">
        <f t="shared" si="5"/>
        <v>0</v>
      </c>
      <c r="I61" s="113"/>
      <c r="J61" s="149" t="str">
        <f>IF($B61="","",VLOOKUP($B61,全部!$B$9:$P$508,9,0))</f>
        <v/>
      </c>
      <c r="K61" s="150" t="str">
        <f>IF($B61="","",VLOOKUP($B61,全部!$B$9:$P$508,10,0))</f>
        <v/>
      </c>
      <c r="L61" s="150" t="str">
        <f>IF($B61="","",VLOOKUP($B61,全部!$B$9:$P$508,11,0))</f>
        <v/>
      </c>
      <c r="M61" s="150" t="str">
        <f>IF($B61="","",VLOOKUP($B61,全部!$B$9:$P$508,12,0))</f>
        <v/>
      </c>
      <c r="N61" s="92" t="str">
        <f t="shared" si="6"/>
        <v/>
      </c>
      <c r="O61" s="125" t="str">
        <f>IF($B61="","",VLOOKUP($B61,全部!$B$9:$P$508,14,0))</f>
        <v/>
      </c>
      <c r="P61" s="125" t="str">
        <f>IF($B61="","",VLOOKUP($B61,全部!$B$9:$P$508,15,0))</f>
        <v/>
      </c>
    </row>
    <row r="62" spans="1:16" x14ac:dyDescent="0.25">
      <c r="A62" s="56">
        <f>$A$7</f>
        <v>112</v>
      </c>
      <c r="B62" s="55" t="str">
        <f>CHOOSE(IF(MOD(A36+1911,60)&lt;&gt;0,MOD(A36+1911,60),60),"(辛酉)","(壬戌)","(癸亥)","(甲子)","(已丑)","(丙寅)","(丁卯)","(戊辰)","(己巳)","(庚午)","(辛未)","(壬申)","(癸酉)","(甲戌)","(乙亥)","(丙子)","(丁丑)","(戊寅)","(已卯)","(庚辰)","(辛巳)","(壬午)","(癸未)","(甲申)","(乙酉)","(丙戌)","(丁亥)","(戊子)","(己丑)","(庚寅)","(辛卯)","(壬辰)","(癸巳)","(甲午)","(乙未)","(丙申)","(丁酉)","(戊戌)","(己亥)","(庚子)","(辛丑)","(壬寅)","(癸卯)","(甲辰)","(乙巳)","(丙午)","(丁未)","(戊申)","(己酉)","(庚戌)","(辛亥)","(壬子)","(癸丑)","(甲寅)","(乙卯)","(丙辰)","(丁巳)","(戊午)","(己未)","(庚申")</f>
        <v>(丁丑)</v>
      </c>
      <c r="C62" s="53" t="s">
        <v>392</v>
      </c>
      <c r="D62" s="53"/>
      <c r="E62" s="53"/>
      <c r="F62" s="55"/>
      <c r="G62" s="55"/>
      <c r="H62" s="55"/>
      <c r="I62" s="53"/>
      <c r="J62" s="55"/>
      <c r="K62" s="55"/>
      <c r="L62" s="55"/>
      <c r="M62" s="55"/>
      <c r="N62" s="55"/>
      <c r="O62" s="126" t="s">
        <v>395</v>
      </c>
      <c r="P62" s="54" t="str">
        <f>CHOOSE(IF(MOD(A62+1911,60)&lt;&gt;0,MOD(A62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&amp;"大將軍"</f>
        <v>(皮時)大將軍</v>
      </c>
    </row>
    <row r="63" spans="1:16" x14ac:dyDescent="0.25">
      <c r="A63" s="39" t="s">
        <v>393</v>
      </c>
      <c r="B63" s="39" t="s">
        <v>2</v>
      </c>
      <c r="C63" s="99">
        <f>C37</f>
        <v>0</v>
      </c>
      <c r="D63" s="100">
        <f>D37</f>
        <v>0</v>
      </c>
      <c r="E63" s="101">
        <f>E37</f>
        <v>0</v>
      </c>
      <c r="F63" s="143">
        <f>F37</f>
        <v>600</v>
      </c>
      <c r="G63" s="39" t="s">
        <v>379</v>
      </c>
      <c r="H63" s="39" t="s">
        <v>270</v>
      </c>
      <c r="I63" s="38" t="s">
        <v>6</v>
      </c>
      <c r="J63" s="39" t="s">
        <v>312</v>
      </c>
      <c r="K63" s="39" t="s">
        <v>375</v>
      </c>
      <c r="L63" s="39" t="s">
        <v>376</v>
      </c>
      <c r="M63" s="39" t="s">
        <v>377</v>
      </c>
      <c r="N63" s="39" t="s">
        <v>147</v>
      </c>
      <c r="O63" s="127" t="s">
        <v>8</v>
      </c>
      <c r="P63" s="40" t="s">
        <v>10</v>
      </c>
    </row>
    <row r="64" spans="1:16" ht="18.95" customHeight="1" x14ac:dyDescent="0.25">
      <c r="A64" s="92">
        <v>52</v>
      </c>
      <c r="B64" s="92"/>
      <c r="C64" s="113"/>
      <c r="D64" s="113"/>
      <c r="E64" s="113"/>
      <c r="F64" s="92"/>
      <c r="G64" s="92">
        <f t="shared" ref="G64:G90" si="8">IF(F64&gt;=600,1,0)</f>
        <v>0</v>
      </c>
      <c r="H64" s="92">
        <f>IF(I64="已收",C64+D64+E64+F64,0)</f>
        <v>0</v>
      </c>
      <c r="I64" s="113"/>
      <c r="J64" s="149" t="str">
        <f>IF($B64="","",VLOOKUP($B64,全部!$B$9:$P$508,9,0))</f>
        <v/>
      </c>
      <c r="K64" s="150" t="str">
        <f>IF($B64="","",VLOOKUP($B64,全部!$B$9:$P$508,10,0))</f>
        <v/>
      </c>
      <c r="L64" s="150" t="str">
        <f>IF($B64="","",VLOOKUP($B64,全部!$B$9:$P$508,11,0))</f>
        <v/>
      </c>
      <c r="M64" s="150" t="str">
        <f>IF($B64="","",VLOOKUP($B64,全部!$B$9:$P$508,12,0))</f>
        <v/>
      </c>
      <c r="N64" s="92" t="str">
        <f>IF($B64="","",CHOOSE(IF(MOD(J64+1911,12)&lt;&gt;0,MOD(J64+1911,12),12),"雞","狗","豬","鼠","牛","虎","兔","龍","蛇","馬","羊","猴"))</f>
        <v/>
      </c>
      <c r="O64" s="125" t="str">
        <f>IF($B64="","",VLOOKUP($B64,全部!$B$9:$P$508,14,0))</f>
        <v/>
      </c>
      <c r="P64" s="125" t="str">
        <f>IF($B64="","",VLOOKUP($B64,全部!$B$9:$P$508,15,0))</f>
        <v/>
      </c>
    </row>
    <row r="65" spans="1:16" ht="18.95" customHeight="1" x14ac:dyDescent="0.25">
      <c r="A65" s="92">
        <f>A64+1</f>
        <v>53</v>
      </c>
      <c r="B65" s="92"/>
      <c r="C65" s="113"/>
      <c r="D65" s="113"/>
      <c r="E65" s="113"/>
      <c r="F65" s="92"/>
      <c r="G65" s="92">
        <f t="shared" si="8"/>
        <v>0</v>
      </c>
      <c r="H65" s="92">
        <f t="shared" ref="H65:H90" si="9">IF(I65="已收",C65+D65+E65+F65,0)</f>
        <v>0</v>
      </c>
      <c r="I65" s="113"/>
      <c r="J65" s="149" t="str">
        <f>IF($B65="","",VLOOKUP($B65,全部!$B$9:$P$508,9,0))</f>
        <v/>
      </c>
      <c r="K65" s="150" t="str">
        <f>IF($B65="","",VLOOKUP($B65,全部!$B$9:$P$508,10,0))</f>
        <v/>
      </c>
      <c r="L65" s="150" t="str">
        <f>IF($B65="","",VLOOKUP($B65,全部!$B$9:$P$508,11,0))</f>
        <v/>
      </c>
      <c r="M65" s="150" t="str">
        <f>IF($B65="","",VLOOKUP($B65,全部!$B$9:$P$508,12,0))</f>
        <v/>
      </c>
      <c r="N65" s="92" t="str">
        <f t="shared" ref="N65:N90" si="10">IF($B65="","",CHOOSE(IF(MOD(J65+1911,12)&lt;&gt;0,MOD(J65+1911,12),12),"雞","狗","豬","鼠","牛","虎","兔","龍","蛇","馬","羊","猴"))</f>
        <v/>
      </c>
      <c r="O65" s="125" t="str">
        <f>IF($B65="","",VLOOKUP($B65,全部!$B$9:$P$508,14,0))</f>
        <v/>
      </c>
      <c r="P65" s="125" t="str">
        <f>IF($B65="","",VLOOKUP($B65,全部!$B$9:$P$508,15,0))</f>
        <v/>
      </c>
    </row>
    <row r="66" spans="1:16" ht="18.95" customHeight="1" x14ac:dyDescent="0.25">
      <c r="A66" s="92">
        <f t="shared" ref="A66:A90" si="11">A65+1</f>
        <v>54</v>
      </c>
      <c r="B66" s="92"/>
      <c r="C66" s="113"/>
      <c r="D66" s="113"/>
      <c r="E66" s="113"/>
      <c r="F66" s="92"/>
      <c r="G66" s="92">
        <f t="shared" si="8"/>
        <v>0</v>
      </c>
      <c r="H66" s="92">
        <f t="shared" si="9"/>
        <v>0</v>
      </c>
      <c r="I66" s="113"/>
      <c r="J66" s="149" t="str">
        <f>IF($B66="","",VLOOKUP($B66,全部!$B$9:$P$508,9,0))</f>
        <v/>
      </c>
      <c r="K66" s="150" t="str">
        <f>IF($B66="","",VLOOKUP($B66,全部!$B$9:$P$508,10,0))</f>
        <v/>
      </c>
      <c r="L66" s="150" t="str">
        <f>IF($B66="","",VLOOKUP($B66,全部!$B$9:$P$508,11,0))</f>
        <v/>
      </c>
      <c r="M66" s="150" t="str">
        <f>IF($B66="","",VLOOKUP($B66,全部!$B$9:$P$508,12,0))</f>
        <v/>
      </c>
      <c r="N66" s="92" t="str">
        <f t="shared" si="10"/>
        <v/>
      </c>
      <c r="O66" s="125" t="str">
        <f>IF($B66="","",VLOOKUP($B66,全部!$B$9:$P$508,14,0))</f>
        <v/>
      </c>
      <c r="P66" s="125" t="str">
        <f>IF($B66="","",VLOOKUP($B66,全部!$B$9:$P$508,15,0))</f>
        <v/>
      </c>
    </row>
    <row r="67" spans="1:16" ht="18.95" customHeight="1" x14ac:dyDescent="0.25">
      <c r="A67" s="92">
        <f t="shared" si="11"/>
        <v>55</v>
      </c>
      <c r="B67" s="92"/>
      <c r="C67" s="113"/>
      <c r="D67" s="113"/>
      <c r="E67" s="113"/>
      <c r="F67" s="92"/>
      <c r="G67" s="92">
        <f t="shared" si="8"/>
        <v>0</v>
      </c>
      <c r="H67" s="92">
        <f t="shared" si="9"/>
        <v>0</v>
      </c>
      <c r="I67" s="113"/>
      <c r="J67" s="149" t="str">
        <f>IF($B67="","",VLOOKUP($B67,全部!$B$9:$P$508,9,0))</f>
        <v/>
      </c>
      <c r="K67" s="150" t="str">
        <f>IF($B67="","",VLOOKUP($B67,全部!$B$9:$P$508,10,0))</f>
        <v/>
      </c>
      <c r="L67" s="150" t="str">
        <f>IF($B67="","",VLOOKUP($B67,全部!$B$9:$P$508,11,0))</f>
        <v/>
      </c>
      <c r="M67" s="150" t="str">
        <f>IF($B67="","",VLOOKUP($B67,全部!$B$9:$P$508,12,0))</f>
        <v/>
      </c>
      <c r="N67" s="92" t="str">
        <f t="shared" si="10"/>
        <v/>
      </c>
      <c r="O67" s="125" t="str">
        <f>IF($B67="","",VLOOKUP($B67,全部!$B$9:$P$508,14,0))</f>
        <v/>
      </c>
      <c r="P67" s="125" t="str">
        <f>IF($B67="","",VLOOKUP($B67,全部!$B$9:$P$508,15,0))</f>
        <v/>
      </c>
    </row>
    <row r="68" spans="1:16" ht="18.95" customHeight="1" x14ac:dyDescent="0.25">
      <c r="A68" s="92">
        <f t="shared" si="11"/>
        <v>56</v>
      </c>
      <c r="B68" s="92"/>
      <c r="C68" s="113"/>
      <c r="D68" s="113"/>
      <c r="E68" s="113"/>
      <c r="F68" s="92"/>
      <c r="G68" s="92">
        <f t="shared" si="8"/>
        <v>0</v>
      </c>
      <c r="H68" s="92">
        <f t="shared" si="9"/>
        <v>0</v>
      </c>
      <c r="I68" s="113"/>
      <c r="J68" s="149" t="str">
        <f>IF($B68="","",VLOOKUP($B68,全部!$B$9:$P$508,9,0))</f>
        <v/>
      </c>
      <c r="K68" s="150" t="str">
        <f>IF($B68="","",VLOOKUP($B68,全部!$B$9:$P$508,10,0))</f>
        <v/>
      </c>
      <c r="L68" s="150" t="str">
        <f>IF($B68="","",VLOOKUP($B68,全部!$B$9:$P$508,11,0))</f>
        <v/>
      </c>
      <c r="M68" s="150" t="str">
        <f>IF($B68="","",VLOOKUP($B68,全部!$B$9:$P$508,12,0))</f>
        <v/>
      </c>
      <c r="N68" s="92" t="str">
        <f t="shared" si="10"/>
        <v/>
      </c>
      <c r="O68" s="125" t="str">
        <f>IF($B68="","",VLOOKUP($B68,全部!$B$9:$P$508,14,0))</f>
        <v/>
      </c>
      <c r="P68" s="125" t="str">
        <f>IF($B68="","",VLOOKUP($B68,全部!$B$9:$P$508,15,0))</f>
        <v/>
      </c>
    </row>
    <row r="69" spans="1:16" ht="18.95" customHeight="1" x14ac:dyDescent="0.25">
      <c r="A69" s="92">
        <f t="shared" si="11"/>
        <v>57</v>
      </c>
      <c r="B69" s="92"/>
      <c r="C69" s="113"/>
      <c r="D69" s="113"/>
      <c r="E69" s="113"/>
      <c r="F69" s="92"/>
      <c r="G69" s="92">
        <f t="shared" si="8"/>
        <v>0</v>
      </c>
      <c r="H69" s="92">
        <f t="shared" si="9"/>
        <v>0</v>
      </c>
      <c r="I69" s="113"/>
      <c r="J69" s="149" t="str">
        <f>IF($B69="","",VLOOKUP($B69,全部!$B$9:$P$508,9,0))</f>
        <v/>
      </c>
      <c r="K69" s="150" t="str">
        <f>IF($B69="","",VLOOKUP($B69,全部!$B$9:$P$508,10,0))</f>
        <v/>
      </c>
      <c r="L69" s="150" t="str">
        <f>IF($B69="","",VLOOKUP($B69,全部!$B$9:$P$508,11,0))</f>
        <v/>
      </c>
      <c r="M69" s="150" t="str">
        <f>IF($B69="","",VLOOKUP($B69,全部!$B$9:$P$508,12,0))</f>
        <v/>
      </c>
      <c r="N69" s="92" t="str">
        <f t="shared" si="10"/>
        <v/>
      </c>
      <c r="O69" s="125" t="str">
        <f>IF($B69="","",VLOOKUP($B69,全部!$B$9:$P$508,14,0))</f>
        <v/>
      </c>
      <c r="P69" s="125" t="str">
        <f>IF($B69="","",VLOOKUP($B69,全部!$B$9:$P$508,15,0))</f>
        <v/>
      </c>
    </row>
    <row r="70" spans="1:16" ht="18.95" customHeight="1" x14ac:dyDescent="0.25">
      <c r="A70" s="92">
        <f t="shared" si="11"/>
        <v>58</v>
      </c>
      <c r="B70" s="92"/>
      <c r="C70" s="113"/>
      <c r="D70" s="113"/>
      <c r="E70" s="113"/>
      <c r="F70" s="92"/>
      <c r="G70" s="92">
        <f t="shared" si="8"/>
        <v>0</v>
      </c>
      <c r="H70" s="92">
        <f t="shared" si="9"/>
        <v>0</v>
      </c>
      <c r="I70" s="113"/>
      <c r="J70" s="149" t="str">
        <f>IF($B70="","",VLOOKUP($B70,全部!$B$9:$P$508,9,0))</f>
        <v/>
      </c>
      <c r="K70" s="150" t="str">
        <f>IF($B70="","",VLOOKUP($B70,全部!$B$9:$P$508,10,0))</f>
        <v/>
      </c>
      <c r="L70" s="150" t="str">
        <f>IF($B70="","",VLOOKUP($B70,全部!$B$9:$P$508,11,0))</f>
        <v/>
      </c>
      <c r="M70" s="150" t="str">
        <f>IF($B70="","",VLOOKUP($B70,全部!$B$9:$P$508,12,0))</f>
        <v/>
      </c>
      <c r="N70" s="92" t="str">
        <f t="shared" si="10"/>
        <v/>
      </c>
      <c r="O70" s="125" t="str">
        <f>IF($B70="","",VLOOKUP($B70,全部!$B$9:$P$508,14,0))</f>
        <v/>
      </c>
      <c r="P70" s="125" t="str">
        <f>IF($B70="","",VLOOKUP($B70,全部!$B$9:$P$508,15,0))</f>
        <v/>
      </c>
    </row>
    <row r="71" spans="1:16" ht="18.95" customHeight="1" x14ac:dyDescent="0.25">
      <c r="A71" s="92">
        <f t="shared" si="11"/>
        <v>59</v>
      </c>
      <c r="B71" s="92"/>
      <c r="C71" s="113"/>
      <c r="D71" s="113"/>
      <c r="E71" s="113"/>
      <c r="F71" s="92"/>
      <c r="G71" s="92">
        <f t="shared" si="8"/>
        <v>0</v>
      </c>
      <c r="H71" s="92">
        <f t="shared" si="9"/>
        <v>0</v>
      </c>
      <c r="I71" s="113"/>
      <c r="J71" s="149" t="str">
        <f>IF($B71="","",VLOOKUP($B71,全部!$B$9:$P$508,9,0))</f>
        <v/>
      </c>
      <c r="K71" s="150" t="str">
        <f>IF($B71="","",VLOOKUP($B71,全部!$B$9:$P$508,10,0))</f>
        <v/>
      </c>
      <c r="L71" s="150" t="str">
        <f>IF($B71="","",VLOOKUP($B71,全部!$B$9:$P$508,11,0))</f>
        <v/>
      </c>
      <c r="M71" s="150" t="str">
        <f>IF($B71="","",VLOOKUP($B71,全部!$B$9:$P$508,12,0))</f>
        <v/>
      </c>
      <c r="N71" s="92" t="str">
        <f t="shared" si="10"/>
        <v/>
      </c>
      <c r="O71" s="125" t="str">
        <f>IF($B71="","",VLOOKUP($B71,全部!$B$9:$P$508,14,0))</f>
        <v/>
      </c>
      <c r="P71" s="125" t="str">
        <f>IF($B71="","",VLOOKUP($B71,全部!$B$9:$P$508,15,0))</f>
        <v/>
      </c>
    </row>
    <row r="72" spans="1:16" ht="18.95" customHeight="1" x14ac:dyDescent="0.25">
      <c r="A72" s="92">
        <f t="shared" si="11"/>
        <v>60</v>
      </c>
      <c r="B72" s="206"/>
      <c r="C72" s="113"/>
      <c r="D72" s="113"/>
      <c r="E72" s="113"/>
      <c r="F72" s="92"/>
      <c r="G72" s="92">
        <f t="shared" si="8"/>
        <v>0</v>
      </c>
      <c r="H72" s="92">
        <f t="shared" si="9"/>
        <v>0</v>
      </c>
      <c r="I72" s="113"/>
      <c r="J72" s="149" t="str">
        <f>IF($B72="","",VLOOKUP($B72,全部!$B$9:$P$508,9,0))</f>
        <v/>
      </c>
      <c r="K72" s="150" t="str">
        <f>IF($B72="","",VLOOKUP($B72,全部!$B$9:$P$508,10,0))</f>
        <v/>
      </c>
      <c r="L72" s="150" t="str">
        <f>IF($B72="","",VLOOKUP($B72,全部!$B$9:$P$508,11,0))</f>
        <v/>
      </c>
      <c r="M72" s="150" t="str">
        <f>IF($B72="","",VLOOKUP($B72,全部!$B$9:$P$508,12,0))</f>
        <v/>
      </c>
      <c r="N72" s="92" t="str">
        <f t="shared" si="10"/>
        <v/>
      </c>
      <c r="O72" s="125" t="str">
        <f>IF($B72="","",VLOOKUP($B72,全部!$B$9:$P$508,14,0))</f>
        <v/>
      </c>
      <c r="P72" s="125" t="str">
        <f>IF($B72="","",VLOOKUP($B72,全部!$B$9:$P$508,15,0))</f>
        <v/>
      </c>
    </row>
    <row r="73" spans="1:16" ht="18.95" customHeight="1" x14ac:dyDescent="0.25">
      <c r="A73" s="92">
        <f t="shared" si="11"/>
        <v>61</v>
      </c>
      <c r="B73" s="207"/>
      <c r="C73" s="113"/>
      <c r="D73" s="113"/>
      <c r="E73" s="113"/>
      <c r="F73" s="92"/>
      <c r="G73" s="92">
        <f t="shared" si="8"/>
        <v>0</v>
      </c>
      <c r="H73" s="92">
        <f t="shared" si="9"/>
        <v>0</v>
      </c>
      <c r="I73" s="113"/>
      <c r="J73" s="149" t="str">
        <f>IF($B73="","",VLOOKUP($B73,全部!$B$9:$P$508,9,0))</f>
        <v/>
      </c>
      <c r="K73" s="150" t="str">
        <f>IF($B73="","",VLOOKUP($B73,全部!$B$9:$P$508,10,0))</f>
        <v/>
      </c>
      <c r="L73" s="150" t="str">
        <f>IF($B73="","",VLOOKUP($B73,全部!$B$9:$P$508,11,0))</f>
        <v/>
      </c>
      <c r="M73" s="150" t="str">
        <f>IF($B73="","",VLOOKUP($B73,全部!$B$9:$P$508,12,0))</f>
        <v/>
      </c>
      <c r="N73" s="92" t="str">
        <f t="shared" si="10"/>
        <v/>
      </c>
      <c r="O73" s="125" t="str">
        <f>IF($B73="","",VLOOKUP($B73,全部!$B$9:$P$508,14,0))</f>
        <v/>
      </c>
      <c r="P73" s="125" t="str">
        <f>IF($B73="","",VLOOKUP($B73,全部!$B$9:$P$508,15,0))</f>
        <v/>
      </c>
    </row>
    <row r="74" spans="1:16" ht="18.95" customHeight="1" x14ac:dyDescent="0.25">
      <c r="A74" s="92">
        <f t="shared" si="11"/>
        <v>62</v>
      </c>
      <c r="B74" s="206"/>
      <c r="C74" s="113"/>
      <c r="D74" s="113"/>
      <c r="E74" s="113"/>
      <c r="F74" s="92"/>
      <c r="G74" s="92">
        <f t="shared" si="8"/>
        <v>0</v>
      </c>
      <c r="H74" s="92">
        <f t="shared" si="9"/>
        <v>0</v>
      </c>
      <c r="I74" s="113"/>
      <c r="J74" s="149" t="str">
        <f>IF($B74="","",VLOOKUP($B74,全部!$B$9:$P$508,9,0))</f>
        <v/>
      </c>
      <c r="K74" s="150" t="str">
        <f>IF($B74="","",VLOOKUP($B74,全部!$B$9:$P$508,10,0))</f>
        <v/>
      </c>
      <c r="L74" s="150" t="str">
        <f>IF($B74="","",VLOOKUP($B74,全部!$B$9:$P$508,11,0))</f>
        <v/>
      </c>
      <c r="M74" s="150" t="str">
        <f>IF($B74="","",VLOOKUP($B74,全部!$B$9:$P$508,12,0))</f>
        <v/>
      </c>
      <c r="N74" s="92" t="str">
        <f t="shared" si="10"/>
        <v/>
      </c>
      <c r="O74" s="125" t="str">
        <f>IF($B74="","",VLOOKUP($B74,全部!$B$9:$P$508,14,0))</f>
        <v/>
      </c>
      <c r="P74" s="125" t="str">
        <f>IF($B74="","",VLOOKUP($B74,全部!$B$9:$P$508,15,0))</f>
        <v/>
      </c>
    </row>
    <row r="75" spans="1:16" ht="18.95" customHeight="1" x14ac:dyDescent="0.25">
      <c r="A75" s="92">
        <f t="shared" si="11"/>
        <v>63</v>
      </c>
      <c r="B75" s="92"/>
      <c r="C75" s="113"/>
      <c r="D75" s="113"/>
      <c r="E75" s="113"/>
      <c r="F75" s="92"/>
      <c r="G75" s="92">
        <f t="shared" si="8"/>
        <v>0</v>
      </c>
      <c r="H75" s="92">
        <f t="shared" si="9"/>
        <v>0</v>
      </c>
      <c r="I75" s="113"/>
      <c r="J75" s="149" t="str">
        <f>IF($B75="","",VLOOKUP($B75,全部!$B$9:$P$508,9,0))</f>
        <v/>
      </c>
      <c r="K75" s="150" t="str">
        <f>IF($B75="","",VLOOKUP($B75,全部!$B$9:$P$508,10,0))</f>
        <v/>
      </c>
      <c r="L75" s="150" t="str">
        <f>IF($B75="","",VLOOKUP($B75,全部!$B$9:$P$508,11,0))</f>
        <v/>
      </c>
      <c r="M75" s="150" t="str">
        <f>IF($B75="","",VLOOKUP($B75,全部!$B$9:$P$508,12,0))</f>
        <v/>
      </c>
      <c r="N75" s="92" t="str">
        <f t="shared" si="10"/>
        <v/>
      </c>
      <c r="O75" s="125" t="str">
        <f>IF($B75="","",VLOOKUP($B75,全部!$B$9:$P$508,14,0))</f>
        <v/>
      </c>
      <c r="P75" s="125" t="str">
        <f>IF($B75="","",VLOOKUP($B75,全部!$B$9:$P$508,15,0))</f>
        <v/>
      </c>
    </row>
    <row r="76" spans="1:16" ht="18.95" customHeight="1" x14ac:dyDescent="0.25">
      <c r="A76" s="92">
        <f t="shared" si="11"/>
        <v>64</v>
      </c>
      <c r="B76" s="92"/>
      <c r="C76" s="113"/>
      <c r="D76" s="113"/>
      <c r="E76" s="113"/>
      <c r="F76" s="92"/>
      <c r="G76" s="92">
        <f t="shared" si="8"/>
        <v>0</v>
      </c>
      <c r="H76" s="92">
        <f t="shared" si="9"/>
        <v>0</v>
      </c>
      <c r="I76" s="113"/>
      <c r="J76" s="149" t="str">
        <f>IF($B76="","",VLOOKUP($B76,全部!$B$9:$P$508,9,0))</f>
        <v/>
      </c>
      <c r="K76" s="150" t="str">
        <f>IF($B76="","",VLOOKUP($B76,全部!$B$9:$P$508,10,0))</f>
        <v/>
      </c>
      <c r="L76" s="150" t="str">
        <f>IF($B76="","",VLOOKUP($B76,全部!$B$9:$P$508,11,0))</f>
        <v/>
      </c>
      <c r="M76" s="150" t="str">
        <f>IF($B76="","",VLOOKUP($B76,全部!$B$9:$P$508,12,0))</f>
        <v/>
      </c>
      <c r="N76" s="92" t="str">
        <f t="shared" si="10"/>
        <v/>
      </c>
      <c r="O76" s="125" t="str">
        <f>IF($B76="","",VLOOKUP($B76,全部!$B$9:$P$508,14,0))</f>
        <v/>
      </c>
      <c r="P76" s="125" t="str">
        <f>IF($B76="","",VLOOKUP($B76,全部!$B$9:$P$508,15,0))</f>
        <v/>
      </c>
    </row>
    <row r="77" spans="1:16" ht="18.95" customHeight="1" x14ac:dyDescent="0.25">
      <c r="A77" s="92">
        <f t="shared" si="11"/>
        <v>65</v>
      </c>
      <c r="B77" s="92"/>
      <c r="C77" s="113"/>
      <c r="D77" s="113"/>
      <c r="E77" s="113"/>
      <c r="F77" s="92"/>
      <c r="G77" s="92">
        <f t="shared" si="8"/>
        <v>0</v>
      </c>
      <c r="H77" s="92">
        <f t="shared" si="9"/>
        <v>0</v>
      </c>
      <c r="I77" s="113"/>
      <c r="J77" s="149" t="str">
        <f>IF($B77="","",VLOOKUP($B77,全部!$B$9:$P$508,9,0))</f>
        <v/>
      </c>
      <c r="K77" s="150" t="str">
        <f>IF($B77="","",VLOOKUP($B77,全部!$B$9:$P$508,10,0))</f>
        <v/>
      </c>
      <c r="L77" s="150" t="str">
        <f>IF($B77="","",VLOOKUP($B77,全部!$B$9:$P$508,11,0))</f>
        <v/>
      </c>
      <c r="M77" s="150" t="str">
        <f>IF($B77="","",VLOOKUP($B77,全部!$B$9:$P$508,12,0))</f>
        <v/>
      </c>
      <c r="N77" s="92" t="str">
        <f t="shared" si="10"/>
        <v/>
      </c>
      <c r="O77" s="125" t="str">
        <f>IF($B77="","",VLOOKUP($B77,全部!$B$9:$P$508,14,0))</f>
        <v/>
      </c>
      <c r="P77" s="125" t="str">
        <f>IF($B77="","",VLOOKUP($B77,全部!$B$9:$P$508,15,0))</f>
        <v/>
      </c>
    </row>
    <row r="78" spans="1:16" ht="18.95" customHeight="1" x14ac:dyDescent="0.25">
      <c r="A78" s="92">
        <f t="shared" si="11"/>
        <v>66</v>
      </c>
      <c r="B78" s="92"/>
      <c r="C78" s="113"/>
      <c r="D78" s="113"/>
      <c r="E78" s="113"/>
      <c r="F78" s="92"/>
      <c r="G78" s="92">
        <f t="shared" si="8"/>
        <v>0</v>
      </c>
      <c r="H78" s="92">
        <f t="shared" si="9"/>
        <v>0</v>
      </c>
      <c r="I78" s="113"/>
      <c r="J78" s="149" t="str">
        <f>IF($B78="","",VLOOKUP($B78,全部!$B$9:$P$508,9,0))</f>
        <v/>
      </c>
      <c r="K78" s="150" t="str">
        <f>IF($B78="","",VLOOKUP($B78,全部!$B$9:$P$508,10,0))</f>
        <v/>
      </c>
      <c r="L78" s="150" t="str">
        <f>IF($B78="","",VLOOKUP($B78,全部!$B$9:$P$508,11,0))</f>
        <v/>
      </c>
      <c r="M78" s="150" t="str">
        <f>IF($B78="","",VLOOKUP($B78,全部!$B$9:$P$508,12,0))</f>
        <v/>
      </c>
      <c r="N78" s="92" t="str">
        <f t="shared" si="10"/>
        <v/>
      </c>
      <c r="O78" s="125" t="str">
        <f>IF($B78="","",VLOOKUP($B78,全部!$B$9:$P$508,14,0))</f>
        <v/>
      </c>
      <c r="P78" s="125" t="str">
        <f>IF($B78="","",VLOOKUP($B78,全部!$B$9:$P$508,15,0))</f>
        <v/>
      </c>
    </row>
    <row r="79" spans="1:16" ht="18.95" customHeight="1" x14ac:dyDescent="0.25">
      <c r="A79" s="92">
        <f t="shared" si="11"/>
        <v>67</v>
      </c>
      <c r="B79" s="206"/>
      <c r="C79" s="113"/>
      <c r="D79" s="113"/>
      <c r="E79" s="113"/>
      <c r="F79" s="92"/>
      <c r="G79" s="92">
        <f t="shared" si="8"/>
        <v>0</v>
      </c>
      <c r="H79" s="92">
        <f t="shared" si="9"/>
        <v>0</v>
      </c>
      <c r="I79" s="113"/>
      <c r="J79" s="149" t="str">
        <f>IF($B79="","",VLOOKUP($B79,全部!$B$9:$P$508,9,0))</f>
        <v/>
      </c>
      <c r="K79" s="150" t="str">
        <f>IF($B79="","",VLOOKUP($B79,全部!$B$9:$P$508,10,0))</f>
        <v/>
      </c>
      <c r="L79" s="150" t="str">
        <f>IF($B79="","",VLOOKUP($B79,全部!$B$9:$P$508,11,0))</f>
        <v/>
      </c>
      <c r="M79" s="150" t="str">
        <f>IF($B79="","",VLOOKUP($B79,全部!$B$9:$P$508,12,0))</f>
        <v/>
      </c>
      <c r="N79" s="92" t="str">
        <f t="shared" si="10"/>
        <v/>
      </c>
      <c r="O79" s="125" t="str">
        <f>IF($B79="","",VLOOKUP($B79,全部!$B$9:$P$508,14,0))</f>
        <v/>
      </c>
      <c r="P79" s="125" t="str">
        <f>IF($B79="","",VLOOKUP($B79,全部!$B$9:$P$508,15,0))</f>
        <v/>
      </c>
    </row>
    <row r="80" spans="1:16" ht="18.95" customHeight="1" x14ac:dyDescent="0.25">
      <c r="A80" s="92">
        <f t="shared" si="11"/>
        <v>68</v>
      </c>
      <c r="B80" s="92"/>
      <c r="C80" s="113"/>
      <c r="D80" s="113"/>
      <c r="E80" s="113"/>
      <c r="F80" s="92"/>
      <c r="G80" s="92">
        <f t="shared" si="8"/>
        <v>0</v>
      </c>
      <c r="H80" s="92">
        <f t="shared" si="9"/>
        <v>0</v>
      </c>
      <c r="I80" s="113"/>
      <c r="J80" s="149" t="str">
        <f>IF($B80="","",VLOOKUP($B80,全部!$B$9:$P$508,9,0))</f>
        <v/>
      </c>
      <c r="K80" s="150" t="str">
        <f>IF($B80="","",VLOOKUP($B80,全部!$B$9:$P$508,10,0))</f>
        <v/>
      </c>
      <c r="L80" s="150" t="str">
        <f>IF($B80="","",VLOOKUP($B80,全部!$B$9:$P$508,11,0))</f>
        <v/>
      </c>
      <c r="M80" s="150" t="str">
        <f>IF($B80="","",VLOOKUP($B80,全部!$B$9:$P$508,12,0))</f>
        <v/>
      </c>
      <c r="N80" s="92" t="str">
        <f t="shared" si="10"/>
        <v/>
      </c>
      <c r="O80" s="125" t="str">
        <f>IF($B80="","",VLOOKUP($B80,全部!$B$9:$P$508,14,0))</f>
        <v/>
      </c>
      <c r="P80" s="125" t="str">
        <f>IF($B80="","",VLOOKUP($B80,全部!$B$9:$P$508,15,0))</f>
        <v/>
      </c>
    </row>
    <row r="81" spans="1:16" ht="18.95" customHeight="1" x14ac:dyDescent="0.25">
      <c r="A81" s="92">
        <f t="shared" si="11"/>
        <v>69</v>
      </c>
      <c r="B81" s="92"/>
      <c r="C81" s="113"/>
      <c r="D81" s="113"/>
      <c r="E81" s="113"/>
      <c r="F81" s="92"/>
      <c r="G81" s="92">
        <f t="shared" si="8"/>
        <v>0</v>
      </c>
      <c r="H81" s="92">
        <f t="shared" si="9"/>
        <v>0</v>
      </c>
      <c r="I81" s="113"/>
      <c r="J81" s="149" t="str">
        <f>IF($B81="","",VLOOKUP($B81,全部!$B$9:$P$508,9,0))</f>
        <v/>
      </c>
      <c r="K81" s="150" t="str">
        <f>IF($B81="","",VLOOKUP($B81,全部!$B$9:$P$508,10,0))</f>
        <v/>
      </c>
      <c r="L81" s="150" t="str">
        <f>IF($B81="","",VLOOKUP($B81,全部!$B$9:$P$508,11,0))</f>
        <v/>
      </c>
      <c r="M81" s="150" t="str">
        <f>IF($B81="","",VLOOKUP($B81,全部!$B$9:$P$508,12,0))</f>
        <v/>
      </c>
      <c r="N81" s="92" t="str">
        <f t="shared" si="10"/>
        <v/>
      </c>
      <c r="O81" s="125" t="str">
        <f>IF($B81="","",VLOOKUP($B81,全部!$B$9:$P$508,14,0))</f>
        <v/>
      </c>
      <c r="P81" s="125" t="str">
        <f>IF($B81="","",VLOOKUP($B81,全部!$B$9:$P$508,15,0))</f>
        <v/>
      </c>
    </row>
    <row r="82" spans="1:16" ht="18.95" customHeight="1" x14ac:dyDescent="0.25">
      <c r="A82" s="92">
        <f t="shared" si="11"/>
        <v>70</v>
      </c>
      <c r="B82" s="92"/>
      <c r="C82" s="113"/>
      <c r="D82" s="113"/>
      <c r="E82" s="113"/>
      <c r="F82" s="92"/>
      <c r="G82" s="92">
        <f t="shared" si="8"/>
        <v>0</v>
      </c>
      <c r="H82" s="92">
        <f t="shared" si="9"/>
        <v>0</v>
      </c>
      <c r="I82" s="113"/>
      <c r="J82" s="149" t="str">
        <f>IF($B82="","",VLOOKUP($B82,全部!$B$9:$P$508,9,0))</f>
        <v/>
      </c>
      <c r="K82" s="150" t="str">
        <f>IF($B82="","",VLOOKUP($B82,全部!$B$9:$P$508,10,0))</f>
        <v/>
      </c>
      <c r="L82" s="150" t="str">
        <f>IF($B82="","",VLOOKUP($B82,全部!$B$9:$P$508,11,0))</f>
        <v/>
      </c>
      <c r="M82" s="150" t="str">
        <f>IF($B82="","",VLOOKUP($B82,全部!$B$9:$P$508,12,0))</f>
        <v/>
      </c>
      <c r="N82" s="92" t="str">
        <f t="shared" si="10"/>
        <v/>
      </c>
      <c r="O82" s="125" t="str">
        <f>IF($B82="","",VLOOKUP($B82,全部!$B$9:$P$508,14,0))</f>
        <v/>
      </c>
      <c r="P82" s="125" t="str">
        <f>IF($B82="","",VLOOKUP($B82,全部!$B$9:$P$508,15,0))</f>
        <v/>
      </c>
    </row>
    <row r="83" spans="1:16" ht="18.95" customHeight="1" x14ac:dyDescent="0.25">
      <c r="A83" s="92">
        <f t="shared" si="11"/>
        <v>71</v>
      </c>
      <c r="B83" s="92"/>
      <c r="C83" s="113"/>
      <c r="D83" s="113"/>
      <c r="E83" s="113"/>
      <c r="F83" s="92"/>
      <c r="G83" s="92">
        <f t="shared" si="8"/>
        <v>0</v>
      </c>
      <c r="H83" s="92">
        <f t="shared" si="9"/>
        <v>0</v>
      </c>
      <c r="I83" s="113"/>
      <c r="J83" s="149" t="str">
        <f>IF($B83="","",VLOOKUP($B83,全部!$B$9:$P$508,9,0))</f>
        <v/>
      </c>
      <c r="K83" s="150" t="str">
        <f>IF($B83="","",VLOOKUP($B83,全部!$B$9:$P$508,10,0))</f>
        <v/>
      </c>
      <c r="L83" s="150" t="str">
        <f>IF($B83="","",VLOOKUP($B83,全部!$B$9:$P$508,11,0))</f>
        <v/>
      </c>
      <c r="M83" s="150" t="str">
        <f>IF($B83="","",VLOOKUP($B83,全部!$B$9:$P$508,12,0))</f>
        <v/>
      </c>
      <c r="N83" s="92" t="str">
        <f t="shared" si="10"/>
        <v/>
      </c>
      <c r="O83" s="125" t="str">
        <f>IF($B83="","",VLOOKUP($B83,全部!$B$9:$P$508,14,0))</f>
        <v/>
      </c>
      <c r="P83" s="125" t="str">
        <f>IF($B83="","",VLOOKUP($B83,全部!$B$9:$P$508,15,0))</f>
        <v/>
      </c>
    </row>
    <row r="84" spans="1:16" ht="18.95" customHeight="1" x14ac:dyDescent="0.25">
      <c r="A84" s="92">
        <f t="shared" si="11"/>
        <v>72</v>
      </c>
      <c r="B84" s="92"/>
      <c r="C84" s="113"/>
      <c r="D84" s="113"/>
      <c r="E84" s="113"/>
      <c r="F84" s="92"/>
      <c r="G84" s="92">
        <f t="shared" si="8"/>
        <v>0</v>
      </c>
      <c r="H84" s="92">
        <f t="shared" si="9"/>
        <v>0</v>
      </c>
      <c r="I84" s="113"/>
      <c r="J84" s="149" t="str">
        <f>IF($B84="","",VLOOKUP($B84,全部!$B$9:$P$508,9,0))</f>
        <v/>
      </c>
      <c r="K84" s="150" t="str">
        <f>IF($B84="","",VLOOKUP($B84,全部!$B$9:$P$508,10,0))</f>
        <v/>
      </c>
      <c r="L84" s="150" t="str">
        <f>IF($B84="","",VLOOKUP($B84,全部!$B$9:$P$508,11,0))</f>
        <v/>
      </c>
      <c r="M84" s="150" t="str">
        <f>IF($B84="","",VLOOKUP($B84,全部!$B$9:$P$508,12,0))</f>
        <v/>
      </c>
      <c r="N84" s="92" t="str">
        <f t="shared" si="10"/>
        <v/>
      </c>
      <c r="O84" s="125" t="str">
        <f>IF($B84="","",VLOOKUP($B84,全部!$B$9:$P$508,14,0))</f>
        <v/>
      </c>
      <c r="P84" s="125" t="str">
        <f>IF($B84="","",VLOOKUP($B84,全部!$B$9:$P$508,15,0))</f>
        <v/>
      </c>
    </row>
    <row r="85" spans="1:16" ht="18.95" customHeight="1" x14ac:dyDescent="0.25">
      <c r="A85" s="92">
        <f t="shared" si="11"/>
        <v>73</v>
      </c>
      <c r="B85" s="92"/>
      <c r="C85" s="113"/>
      <c r="D85" s="113"/>
      <c r="E85" s="113"/>
      <c r="F85" s="92"/>
      <c r="G85" s="92">
        <f t="shared" si="8"/>
        <v>0</v>
      </c>
      <c r="H85" s="92">
        <f t="shared" si="9"/>
        <v>0</v>
      </c>
      <c r="I85" s="113"/>
      <c r="J85" s="149" t="str">
        <f>IF($B85="","",VLOOKUP($B85,全部!$B$9:$P$508,9,0))</f>
        <v/>
      </c>
      <c r="K85" s="150" t="str">
        <f>IF($B85="","",VLOOKUP($B85,全部!$B$9:$P$508,10,0))</f>
        <v/>
      </c>
      <c r="L85" s="150" t="str">
        <f>IF($B85="","",VLOOKUP($B85,全部!$B$9:$P$508,11,0))</f>
        <v/>
      </c>
      <c r="M85" s="150" t="str">
        <f>IF($B85="","",VLOOKUP($B85,全部!$B$9:$P$508,12,0))</f>
        <v/>
      </c>
      <c r="N85" s="92" t="str">
        <f t="shared" si="10"/>
        <v/>
      </c>
      <c r="O85" s="125" t="str">
        <f>IF($B85="","",VLOOKUP($B85,全部!$B$9:$P$508,14,0))</f>
        <v/>
      </c>
      <c r="P85" s="125" t="str">
        <f>IF($B85="","",VLOOKUP($B85,全部!$B$9:$P$508,15,0))</f>
        <v/>
      </c>
    </row>
    <row r="86" spans="1:16" ht="18.95" customHeight="1" x14ac:dyDescent="0.25">
      <c r="A86" s="92">
        <f t="shared" si="11"/>
        <v>74</v>
      </c>
      <c r="B86" s="92"/>
      <c r="C86" s="113"/>
      <c r="D86" s="113"/>
      <c r="E86" s="113"/>
      <c r="F86" s="92"/>
      <c r="G86" s="92">
        <f t="shared" si="8"/>
        <v>0</v>
      </c>
      <c r="H86" s="92">
        <f t="shared" si="9"/>
        <v>0</v>
      </c>
      <c r="I86" s="113"/>
      <c r="J86" s="149" t="str">
        <f>IF($B86="","",VLOOKUP($B86,全部!$B$9:$P$508,9,0))</f>
        <v/>
      </c>
      <c r="K86" s="150" t="str">
        <f>IF($B86="","",VLOOKUP($B86,全部!$B$9:$P$508,10,0))</f>
        <v/>
      </c>
      <c r="L86" s="150" t="str">
        <f>IF($B86="","",VLOOKUP($B86,全部!$B$9:$P$508,11,0))</f>
        <v/>
      </c>
      <c r="M86" s="150" t="str">
        <f>IF($B86="","",VLOOKUP($B86,全部!$B$9:$P$508,12,0))</f>
        <v/>
      </c>
      <c r="N86" s="92" t="str">
        <f t="shared" si="10"/>
        <v/>
      </c>
      <c r="O86" s="125" t="str">
        <f>IF($B86="","",VLOOKUP($B86,全部!$B$9:$P$508,14,0))</f>
        <v/>
      </c>
      <c r="P86" s="125" t="str">
        <f>IF($B86="","",VLOOKUP($B86,全部!$B$9:$P$508,15,0))</f>
        <v/>
      </c>
    </row>
    <row r="87" spans="1:16" ht="18.95" customHeight="1" x14ac:dyDescent="0.25">
      <c r="A87" s="92">
        <f t="shared" si="11"/>
        <v>75</v>
      </c>
      <c r="B87" s="92"/>
      <c r="C87" s="113"/>
      <c r="D87" s="113"/>
      <c r="E87" s="113"/>
      <c r="F87" s="92"/>
      <c r="G87" s="92">
        <f t="shared" si="8"/>
        <v>0</v>
      </c>
      <c r="H87" s="92">
        <f t="shared" si="9"/>
        <v>0</v>
      </c>
      <c r="I87" s="113"/>
      <c r="J87" s="149" t="str">
        <f>IF($B87="","",VLOOKUP($B87,全部!$B$9:$P$508,9,0))</f>
        <v/>
      </c>
      <c r="K87" s="150" t="str">
        <f>IF($B87="","",VLOOKUP($B87,全部!$B$9:$P$508,10,0))</f>
        <v/>
      </c>
      <c r="L87" s="150" t="str">
        <f>IF($B87="","",VLOOKUP($B87,全部!$B$9:$P$508,11,0))</f>
        <v/>
      </c>
      <c r="M87" s="150" t="str">
        <f>IF($B87="","",VLOOKUP($B87,全部!$B$9:$P$508,12,0))</f>
        <v/>
      </c>
      <c r="N87" s="92" t="str">
        <f t="shared" si="10"/>
        <v/>
      </c>
      <c r="O87" s="125" t="str">
        <f>IF($B87="","",VLOOKUP($B87,全部!$B$9:$P$508,14,0))</f>
        <v/>
      </c>
      <c r="P87" s="125" t="str">
        <f>IF($B87="","",VLOOKUP($B87,全部!$B$9:$P$508,15,0))</f>
        <v/>
      </c>
    </row>
    <row r="88" spans="1:16" ht="18.95" customHeight="1" x14ac:dyDescent="0.25">
      <c r="A88" s="92">
        <f t="shared" si="11"/>
        <v>76</v>
      </c>
      <c r="B88" s="92"/>
      <c r="C88" s="113"/>
      <c r="D88" s="113"/>
      <c r="E88" s="113"/>
      <c r="F88" s="92"/>
      <c r="G88" s="92">
        <f t="shared" si="8"/>
        <v>0</v>
      </c>
      <c r="H88" s="92">
        <f t="shared" si="9"/>
        <v>0</v>
      </c>
      <c r="I88" s="113"/>
      <c r="J88" s="149" t="str">
        <f>IF($B88="","",VLOOKUP($B88,全部!$B$9:$P$508,9,0))</f>
        <v/>
      </c>
      <c r="K88" s="150" t="str">
        <f>IF($B88="","",VLOOKUP($B88,全部!$B$9:$P$508,10,0))</f>
        <v/>
      </c>
      <c r="L88" s="150" t="str">
        <f>IF($B88="","",VLOOKUP($B88,全部!$B$9:$P$508,11,0))</f>
        <v/>
      </c>
      <c r="M88" s="150" t="str">
        <f>IF($B88="","",VLOOKUP($B88,全部!$B$9:$P$508,12,0))</f>
        <v/>
      </c>
      <c r="N88" s="92" t="str">
        <f t="shared" si="10"/>
        <v/>
      </c>
      <c r="O88" s="125" t="str">
        <f>IF($B88="","",VLOOKUP($B88,全部!$B$9:$P$508,14,0))</f>
        <v/>
      </c>
      <c r="P88" s="125" t="str">
        <f>IF($B88="","",VLOOKUP($B88,全部!$B$9:$P$508,15,0))</f>
        <v/>
      </c>
    </row>
    <row r="89" spans="1:16" ht="18.95" customHeight="1" x14ac:dyDescent="0.25">
      <c r="A89" s="92">
        <f t="shared" si="11"/>
        <v>77</v>
      </c>
      <c r="B89" s="92"/>
      <c r="C89" s="113"/>
      <c r="D89" s="113"/>
      <c r="E89" s="113"/>
      <c r="F89" s="92"/>
      <c r="G89" s="92">
        <f t="shared" si="8"/>
        <v>0</v>
      </c>
      <c r="H89" s="92">
        <f t="shared" si="9"/>
        <v>0</v>
      </c>
      <c r="I89" s="113"/>
      <c r="J89" s="149" t="str">
        <f>IF($B89="","",VLOOKUP($B89,全部!$B$9:$P$508,9,0))</f>
        <v/>
      </c>
      <c r="K89" s="150" t="str">
        <f>IF($B89="","",VLOOKUP($B89,全部!$B$9:$P$508,10,0))</f>
        <v/>
      </c>
      <c r="L89" s="150" t="str">
        <f>IF($B89="","",VLOOKUP($B89,全部!$B$9:$P$508,11,0))</f>
        <v/>
      </c>
      <c r="M89" s="150" t="str">
        <f>IF($B89="","",VLOOKUP($B89,全部!$B$9:$P$508,12,0))</f>
        <v/>
      </c>
      <c r="N89" s="92" t="str">
        <f t="shared" si="10"/>
        <v/>
      </c>
      <c r="O89" s="125" t="str">
        <f>IF($B89="","",VLOOKUP($B89,全部!$B$9:$P$508,14,0))</f>
        <v/>
      </c>
      <c r="P89" s="125" t="str">
        <f>IF($B89="","",VLOOKUP($B89,全部!$B$9:$P$508,15,0))</f>
        <v/>
      </c>
    </row>
    <row r="90" spans="1:16" ht="18.95" customHeight="1" x14ac:dyDescent="0.25">
      <c r="A90" s="92">
        <f t="shared" si="11"/>
        <v>78</v>
      </c>
      <c r="B90" s="92"/>
      <c r="C90" s="113"/>
      <c r="D90" s="113"/>
      <c r="E90" s="113"/>
      <c r="F90" s="92"/>
      <c r="G90" s="92">
        <f t="shared" si="8"/>
        <v>0</v>
      </c>
      <c r="H90" s="92">
        <f t="shared" si="9"/>
        <v>0</v>
      </c>
      <c r="I90" s="113"/>
      <c r="J90" s="149" t="str">
        <f>IF($B90="","",VLOOKUP($B90,全部!$B$9:$P$508,9,0))</f>
        <v/>
      </c>
      <c r="K90" s="150" t="str">
        <f>IF($B90="","",VLOOKUP($B90,全部!$B$9:$P$508,10,0))</f>
        <v/>
      </c>
      <c r="L90" s="150" t="str">
        <f>IF($B90="","",VLOOKUP($B90,全部!$B$9:$P$508,11,0))</f>
        <v/>
      </c>
      <c r="M90" s="150" t="str">
        <f>IF($B90="","",VLOOKUP($B90,全部!$B$9:$P$508,12,0))</f>
        <v/>
      </c>
      <c r="N90" s="92" t="str">
        <f t="shared" si="10"/>
        <v/>
      </c>
      <c r="O90" s="125" t="str">
        <f>IF($B90="","",VLOOKUP($B90,全部!$B$9:$P$508,14,0))</f>
        <v/>
      </c>
      <c r="P90" s="125" t="str">
        <f>IF($B90="","",VLOOKUP($B90,全部!$B$9:$P$508,15,0))</f>
        <v/>
      </c>
    </row>
    <row r="91" spans="1:16" x14ac:dyDescent="0.25">
      <c r="A91" s="56">
        <f>$A$7</f>
        <v>112</v>
      </c>
      <c r="B91" s="55" t="str">
        <f>CHOOSE(IF(MOD(A65+1911,60)&lt;&gt;0,MOD(A65+1911,60),60),"(辛酉)","(壬戌)","(癸亥)","(甲子)","(已丑)","(丙寅)","(丁卯)","(戊辰)","(己巳)","(庚午)","(辛未)","(壬申)","(癸酉)","(甲戌)","(乙亥)","(丙子)","(丁丑)","(戊寅)","(已卯)","(庚辰)","(辛巳)","(壬午)","(癸未)","(甲申)","(乙酉)","(丙戌)","(丁亥)","(戊子)","(己丑)","(庚寅)","(辛卯)","(壬辰)","(癸巳)","(甲午)","(乙未)","(丙申)","(丁酉)","(戊戌)","(己亥)","(庚子)","(辛丑)","(壬寅)","(癸卯)","(甲辰)","(乙巳)","(丙午)","(丁未)","(戊申)","(己酉)","(庚戌)","(辛亥)","(壬子)","(癸丑)","(甲寅)","(乙卯)","(丙辰)","(丁巳)","(戊午)","(己未)","(庚申")</f>
        <v>(甲辰)</v>
      </c>
      <c r="C91" s="53" t="s">
        <v>392</v>
      </c>
      <c r="D91" s="53"/>
      <c r="E91" s="53"/>
      <c r="F91" s="55"/>
      <c r="G91" s="55"/>
      <c r="H91" s="55"/>
      <c r="I91" s="53"/>
      <c r="J91" s="55"/>
      <c r="K91" s="55"/>
      <c r="L91" s="55"/>
      <c r="M91" s="55"/>
      <c r="N91" s="55"/>
      <c r="O91" s="126" t="s">
        <v>395</v>
      </c>
      <c r="P91" s="54" t="str">
        <f>CHOOSE(IF(MOD(A91+1911,60)&lt;&gt;0,MOD(A91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&amp;"大將軍"</f>
        <v>(皮時)大將軍</v>
      </c>
    </row>
    <row r="92" spans="1:16" x14ac:dyDescent="0.25">
      <c r="A92" s="39" t="s">
        <v>393</v>
      </c>
      <c r="B92" s="39" t="s">
        <v>2</v>
      </c>
      <c r="C92" s="99">
        <f>C66</f>
        <v>0</v>
      </c>
      <c r="D92" s="100">
        <f>D66</f>
        <v>0</v>
      </c>
      <c r="E92" s="101">
        <f>E66</f>
        <v>0</v>
      </c>
      <c r="F92" s="143">
        <f>F66</f>
        <v>0</v>
      </c>
      <c r="G92" s="39" t="s">
        <v>379</v>
      </c>
      <c r="H92" s="39" t="s">
        <v>270</v>
      </c>
      <c r="I92" s="38" t="s">
        <v>6</v>
      </c>
      <c r="J92" s="39" t="s">
        <v>312</v>
      </c>
      <c r="K92" s="39" t="s">
        <v>375</v>
      </c>
      <c r="L92" s="39" t="s">
        <v>376</v>
      </c>
      <c r="M92" s="39" t="s">
        <v>377</v>
      </c>
      <c r="N92" s="39" t="s">
        <v>147</v>
      </c>
      <c r="O92" s="127" t="s">
        <v>8</v>
      </c>
      <c r="P92" s="40" t="s">
        <v>10</v>
      </c>
    </row>
    <row r="93" spans="1:16" ht="18.95" customHeight="1" x14ac:dyDescent="0.25">
      <c r="A93" s="92">
        <v>79</v>
      </c>
      <c r="B93" s="92"/>
      <c r="C93" s="113"/>
      <c r="D93" s="113"/>
      <c r="E93" s="113"/>
      <c r="F93" s="92"/>
      <c r="G93" s="92">
        <f t="shared" ref="G93:G119" si="12">IF(F93&gt;=600,1,0)</f>
        <v>0</v>
      </c>
      <c r="H93" s="92">
        <f>IF(I93="已收",C93+D93+E93+F93,0)</f>
        <v>0</v>
      </c>
      <c r="I93" s="113"/>
      <c r="J93" s="149" t="str">
        <f>IF($B93="","",VLOOKUP($B93,全部!$B$9:$P$508,9,0))</f>
        <v/>
      </c>
      <c r="K93" s="150" t="str">
        <f>IF($B93="","",VLOOKUP($B93,全部!$B$9:$P$508,10,0))</f>
        <v/>
      </c>
      <c r="L93" s="150" t="str">
        <f>IF($B93="","",VLOOKUP($B93,全部!$B$9:$P$508,11,0))</f>
        <v/>
      </c>
      <c r="M93" s="150" t="str">
        <f>IF($B93="","",VLOOKUP($B93,全部!$B$9:$P$508,12,0))</f>
        <v/>
      </c>
      <c r="N93" s="92" t="str">
        <f>IF($B93="","",CHOOSE(IF(MOD(J93+1911,12)&lt;&gt;0,MOD(J93+1911,12),12),"雞","狗","豬","鼠","牛","虎","兔","龍","蛇","馬","羊","猴"))</f>
        <v/>
      </c>
      <c r="O93" s="125" t="str">
        <f>IF($B93="","",VLOOKUP($B93,全部!$B$9:$P$508,14,0))</f>
        <v/>
      </c>
      <c r="P93" s="125" t="str">
        <f>IF($B93="","",VLOOKUP($B93,全部!$B$9:$P$508,15,0))</f>
        <v/>
      </c>
    </row>
    <row r="94" spans="1:16" ht="18.95" customHeight="1" x14ac:dyDescent="0.25">
      <c r="A94" s="92">
        <f>A93+1</f>
        <v>80</v>
      </c>
      <c r="B94" s="92"/>
      <c r="C94" s="113"/>
      <c r="D94" s="113"/>
      <c r="E94" s="113"/>
      <c r="F94" s="92"/>
      <c r="G94" s="92">
        <f t="shared" si="12"/>
        <v>0</v>
      </c>
      <c r="H94" s="92">
        <f t="shared" ref="H94:H119" si="13">IF(I94="已收",C94+D94+E94+F94,0)</f>
        <v>0</v>
      </c>
      <c r="I94" s="113"/>
      <c r="J94" s="149" t="str">
        <f>IF($B94="","",VLOOKUP($B94,全部!$B$9:$P$508,9,0))</f>
        <v/>
      </c>
      <c r="K94" s="150" t="str">
        <f>IF($B94="","",VLOOKUP($B94,全部!$B$9:$P$508,10,0))</f>
        <v/>
      </c>
      <c r="L94" s="150" t="str">
        <f>IF($B94="","",VLOOKUP($B94,全部!$B$9:$P$508,11,0))</f>
        <v/>
      </c>
      <c r="M94" s="150" t="str">
        <f>IF($B94="","",VLOOKUP($B94,全部!$B$9:$P$508,12,0))</f>
        <v/>
      </c>
      <c r="N94" s="92" t="str">
        <f t="shared" ref="N94:N119" si="14">IF($B94="","",CHOOSE(IF(MOD(J94+1911,12)&lt;&gt;0,MOD(J94+1911,12),12),"雞","狗","豬","鼠","牛","虎","兔","龍","蛇","馬","羊","猴"))</f>
        <v/>
      </c>
      <c r="O94" s="125" t="str">
        <f>IF($B94="","",VLOOKUP($B94,全部!$B$9:$P$508,14,0))</f>
        <v/>
      </c>
      <c r="P94" s="125" t="str">
        <f>IF($B94="","",VLOOKUP($B94,全部!$B$9:$P$508,15,0))</f>
        <v/>
      </c>
    </row>
    <row r="95" spans="1:16" ht="18.95" customHeight="1" x14ac:dyDescent="0.25">
      <c r="A95" s="92">
        <f t="shared" ref="A95:A119" si="15">A94+1</f>
        <v>81</v>
      </c>
      <c r="B95" s="92"/>
      <c r="C95" s="113"/>
      <c r="D95" s="113"/>
      <c r="E95" s="113"/>
      <c r="F95" s="92"/>
      <c r="G95" s="92">
        <f t="shared" si="12"/>
        <v>0</v>
      </c>
      <c r="H95" s="92">
        <f t="shared" si="13"/>
        <v>0</v>
      </c>
      <c r="I95" s="113"/>
      <c r="J95" s="149" t="str">
        <f>IF($B95="","",VLOOKUP($B95,全部!$B$9:$P$508,9,0))</f>
        <v/>
      </c>
      <c r="K95" s="150" t="str">
        <f>IF($B95="","",VLOOKUP($B95,全部!$B$9:$P$508,10,0))</f>
        <v/>
      </c>
      <c r="L95" s="150" t="str">
        <f>IF($B95="","",VLOOKUP($B95,全部!$B$9:$P$508,11,0))</f>
        <v/>
      </c>
      <c r="M95" s="150" t="str">
        <f>IF($B95="","",VLOOKUP($B95,全部!$B$9:$P$508,12,0))</f>
        <v/>
      </c>
      <c r="N95" s="92" t="str">
        <f t="shared" si="14"/>
        <v/>
      </c>
      <c r="O95" s="125" t="str">
        <f>IF($B95="","",VLOOKUP($B95,全部!$B$9:$P$508,14,0))</f>
        <v/>
      </c>
      <c r="P95" s="125" t="str">
        <f>IF($B95="","",VLOOKUP($B95,全部!$B$9:$P$508,15,0))</f>
        <v/>
      </c>
    </row>
    <row r="96" spans="1:16" ht="18.95" customHeight="1" x14ac:dyDescent="0.25">
      <c r="A96" s="92">
        <f t="shared" si="15"/>
        <v>82</v>
      </c>
      <c r="B96" s="92"/>
      <c r="C96" s="113"/>
      <c r="D96" s="113"/>
      <c r="E96" s="113"/>
      <c r="F96" s="92"/>
      <c r="G96" s="92">
        <f t="shared" si="12"/>
        <v>0</v>
      </c>
      <c r="H96" s="92">
        <f t="shared" si="13"/>
        <v>0</v>
      </c>
      <c r="I96" s="113"/>
      <c r="J96" s="149" t="str">
        <f>IF($B96="","",VLOOKUP($B96,全部!$B$9:$P$508,9,0))</f>
        <v/>
      </c>
      <c r="K96" s="150" t="str">
        <f>IF($B96="","",VLOOKUP($B96,全部!$B$9:$P$508,10,0))</f>
        <v/>
      </c>
      <c r="L96" s="150" t="str">
        <f>IF($B96="","",VLOOKUP($B96,全部!$B$9:$P$508,11,0))</f>
        <v/>
      </c>
      <c r="M96" s="150" t="str">
        <f>IF($B96="","",VLOOKUP($B96,全部!$B$9:$P$508,12,0))</f>
        <v/>
      </c>
      <c r="N96" s="92" t="str">
        <f t="shared" si="14"/>
        <v/>
      </c>
      <c r="O96" s="125" t="str">
        <f>IF($B96="","",VLOOKUP($B96,全部!$B$9:$P$508,14,0))</f>
        <v/>
      </c>
      <c r="P96" s="125" t="str">
        <f>IF($B96="","",VLOOKUP($B96,全部!$B$9:$P$508,15,0))</f>
        <v/>
      </c>
    </row>
    <row r="97" spans="1:16" ht="18.95" customHeight="1" x14ac:dyDescent="0.25">
      <c r="A97" s="92">
        <f t="shared" si="15"/>
        <v>83</v>
      </c>
      <c r="B97" s="92"/>
      <c r="C97" s="113"/>
      <c r="D97" s="113"/>
      <c r="E97" s="113"/>
      <c r="F97" s="92"/>
      <c r="G97" s="92">
        <f t="shared" si="12"/>
        <v>0</v>
      </c>
      <c r="H97" s="92">
        <f t="shared" si="13"/>
        <v>0</v>
      </c>
      <c r="I97" s="113"/>
      <c r="J97" s="149" t="str">
        <f>IF($B97="","",VLOOKUP($B97,全部!$B$9:$P$508,9,0))</f>
        <v/>
      </c>
      <c r="K97" s="150" t="str">
        <f>IF($B97="","",VLOOKUP($B97,全部!$B$9:$P$508,10,0))</f>
        <v/>
      </c>
      <c r="L97" s="150" t="str">
        <f>IF($B97="","",VLOOKUP($B97,全部!$B$9:$P$508,11,0))</f>
        <v/>
      </c>
      <c r="M97" s="150" t="str">
        <f>IF($B97="","",VLOOKUP($B97,全部!$B$9:$P$508,12,0))</f>
        <v/>
      </c>
      <c r="N97" s="92" t="str">
        <f t="shared" si="14"/>
        <v/>
      </c>
      <c r="O97" s="125" t="str">
        <f>IF($B97="","",VLOOKUP($B97,全部!$B$9:$P$508,14,0))</f>
        <v/>
      </c>
      <c r="P97" s="125" t="str">
        <f>IF($B97="","",VLOOKUP($B97,全部!$B$9:$P$508,15,0))</f>
        <v/>
      </c>
    </row>
    <row r="98" spans="1:16" ht="18.95" customHeight="1" x14ac:dyDescent="0.25">
      <c r="A98" s="92">
        <f t="shared" si="15"/>
        <v>84</v>
      </c>
      <c r="B98" s="92"/>
      <c r="C98" s="113"/>
      <c r="D98" s="113"/>
      <c r="E98" s="113"/>
      <c r="F98" s="92"/>
      <c r="G98" s="92">
        <f t="shared" si="12"/>
        <v>0</v>
      </c>
      <c r="H98" s="92">
        <f t="shared" si="13"/>
        <v>0</v>
      </c>
      <c r="I98" s="113"/>
      <c r="J98" s="149" t="str">
        <f>IF($B98="","",VLOOKUP($B98,全部!$B$9:$P$508,9,0))</f>
        <v/>
      </c>
      <c r="K98" s="150" t="str">
        <f>IF($B98="","",VLOOKUP($B98,全部!$B$9:$P$508,10,0))</f>
        <v/>
      </c>
      <c r="L98" s="150" t="str">
        <f>IF($B98="","",VLOOKUP($B98,全部!$B$9:$P$508,11,0))</f>
        <v/>
      </c>
      <c r="M98" s="150" t="str">
        <f>IF($B98="","",VLOOKUP($B98,全部!$B$9:$P$508,12,0))</f>
        <v/>
      </c>
      <c r="N98" s="92" t="str">
        <f t="shared" si="14"/>
        <v/>
      </c>
      <c r="O98" s="125" t="str">
        <f>IF($B98="","",VLOOKUP($B98,全部!$B$9:$P$508,14,0))</f>
        <v/>
      </c>
      <c r="P98" s="125" t="str">
        <f>IF($B98="","",VLOOKUP($B98,全部!$B$9:$P$508,15,0))</f>
        <v/>
      </c>
    </row>
    <row r="99" spans="1:16" ht="18.95" customHeight="1" x14ac:dyDescent="0.25">
      <c r="A99" s="92">
        <f t="shared" si="15"/>
        <v>85</v>
      </c>
      <c r="B99" s="92"/>
      <c r="C99" s="113"/>
      <c r="D99" s="113"/>
      <c r="E99" s="113"/>
      <c r="F99" s="92"/>
      <c r="G99" s="92">
        <f t="shared" si="12"/>
        <v>0</v>
      </c>
      <c r="H99" s="92">
        <f t="shared" si="13"/>
        <v>0</v>
      </c>
      <c r="I99" s="113"/>
      <c r="J99" s="149" t="str">
        <f>IF($B99="","",VLOOKUP($B99,全部!$B$9:$P$508,9,0))</f>
        <v/>
      </c>
      <c r="K99" s="150" t="str">
        <f>IF($B99="","",VLOOKUP($B99,全部!$B$9:$P$508,10,0))</f>
        <v/>
      </c>
      <c r="L99" s="150" t="str">
        <f>IF($B99="","",VLOOKUP($B99,全部!$B$9:$P$508,11,0))</f>
        <v/>
      </c>
      <c r="M99" s="150" t="str">
        <f>IF($B99="","",VLOOKUP($B99,全部!$B$9:$P$508,12,0))</f>
        <v/>
      </c>
      <c r="N99" s="92" t="str">
        <f t="shared" si="14"/>
        <v/>
      </c>
      <c r="O99" s="125" t="str">
        <f>IF($B99="","",VLOOKUP($B99,全部!$B$9:$P$508,14,0))</f>
        <v/>
      </c>
      <c r="P99" s="125" t="str">
        <f>IF($B99="","",VLOOKUP($B99,全部!$B$9:$P$508,15,0))</f>
        <v/>
      </c>
    </row>
    <row r="100" spans="1:16" ht="18.95" customHeight="1" x14ac:dyDescent="0.25">
      <c r="A100" s="92">
        <f t="shared" si="15"/>
        <v>86</v>
      </c>
      <c r="B100" s="92"/>
      <c r="C100" s="113"/>
      <c r="D100" s="113"/>
      <c r="E100" s="113"/>
      <c r="F100" s="92"/>
      <c r="G100" s="92">
        <f t="shared" si="12"/>
        <v>0</v>
      </c>
      <c r="H100" s="92">
        <f t="shared" si="13"/>
        <v>0</v>
      </c>
      <c r="I100" s="113"/>
      <c r="J100" s="149" t="str">
        <f>IF($B100="","",VLOOKUP($B100,全部!$B$9:$P$508,9,0))</f>
        <v/>
      </c>
      <c r="K100" s="150" t="str">
        <f>IF($B100="","",VLOOKUP($B100,全部!$B$9:$P$508,10,0))</f>
        <v/>
      </c>
      <c r="L100" s="150" t="str">
        <f>IF($B100="","",VLOOKUP($B100,全部!$B$9:$P$508,11,0))</f>
        <v/>
      </c>
      <c r="M100" s="150" t="str">
        <f>IF($B100="","",VLOOKUP($B100,全部!$B$9:$P$508,12,0))</f>
        <v/>
      </c>
      <c r="N100" s="92" t="str">
        <f t="shared" si="14"/>
        <v/>
      </c>
      <c r="O100" s="125" t="str">
        <f>IF($B100="","",VLOOKUP($B100,全部!$B$9:$P$508,14,0))</f>
        <v/>
      </c>
      <c r="P100" s="125" t="str">
        <f>IF($B100="","",VLOOKUP($B100,全部!$B$9:$P$508,15,0))</f>
        <v/>
      </c>
    </row>
    <row r="101" spans="1:16" ht="18.95" customHeight="1" x14ac:dyDescent="0.25">
      <c r="A101" s="92">
        <f t="shared" si="15"/>
        <v>87</v>
      </c>
      <c r="B101" s="206"/>
      <c r="C101" s="113"/>
      <c r="D101" s="113"/>
      <c r="E101" s="113"/>
      <c r="F101" s="92"/>
      <c r="G101" s="92">
        <f t="shared" si="12"/>
        <v>0</v>
      </c>
      <c r="H101" s="92">
        <f t="shared" si="13"/>
        <v>0</v>
      </c>
      <c r="I101" s="113"/>
      <c r="J101" s="149" t="str">
        <f>IF($B101="","",VLOOKUP($B101,全部!$B$9:$P$508,9,0))</f>
        <v/>
      </c>
      <c r="K101" s="150" t="str">
        <f>IF($B101="","",VLOOKUP($B101,全部!$B$9:$P$508,10,0))</f>
        <v/>
      </c>
      <c r="L101" s="150" t="str">
        <f>IF($B101="","",VLOOKUP($B101,全部!$B$9:$P$508,11,0))</f>
        <v/>
      </c>
      <c r="M101" s="150" t="str">
        <f>IF($B101="","",VLOOKUP($B101,全部!$B$9:$P$508,12,0))</f>
        <v/>
      </c>
      <c r="N101" s="92" t="str">
        <f t="shared" si="14"/>
        <v/>
      </c>
      <c r="O101" s="125" t="str">
        <f>IF($B101="","",VLOOKUP($B101,全部!$B$9:$P$508,14,0))</f>
        <v/>
      </c>
      <c r="P101" s="125" t="str">
        <f>IF($B101="","",VLOOKUP($B101,全部!$B$9:$P$508,15,0))</f>
        <v/>
      </c>
    </row>
    <row r="102" spans="1:16" ht="18.95" customHeight="1" x14ac:dyDescent="0.25">
      <c r="A102" s="92">
        <f t="shared" si="15"/>
        <v>88</v>
      </c>
      <c r="B102" s="207"/>
      <c r="C102" s="113"/>
      <c r="D102" s="113"/>
      <c r="E102" s="113"/>
      <c r="F102" s="92"/>
      <c r="G102" s="92">
        <f t="shared" si="12"/>
        <v>0</v>
      </c>
      <c r="H102" s="92">
        <f t="shared" si="13"/>
        <v>0</v>
      </c>
      <c r="I102" s="113"/>
      <c r="J102" s="149" t="str">
        <f>IF($B102="","",VLOOKUP($B102,全部!$B$9:$P$508,9,0))</f>
        <v/>
      </c>
      <c r="K102" s="150" t="str">
        <f>IF($B102="","",VLOOKUP($B102,全部!$B$9:$P$508,10,0))</f>
        <v/>
      </c>
      <c r="L102" s="150" t="str">
        <f>IF($B102="","",VLOOKUP($B102,全部!$B$9:$P$508,11,0))</f>
        <v/>
      </c>
      <c r="M102" s="150" t="str">
        <f>IF($B102="","",VLOOKUP($B102,全部!$B$9:$P$508,12,0))</f>
        <v/>
      </c>
      <c r="N102" s="92" t="str">
        <f t="shared" si="14"/>
        <v/>
      </c>
      <c r="O102" s="125" t="str">
        <f>IF($B102="","",VLOOKUP($B102,全部!$B$9:$P$508,14,0))</f>
        <v/>
      </c>
      <c r="P102" s="125" t="str">
        <f>IF($B102="","",VLOOKUP($B102,全部!$B$9:$P$508,15,0))</f>
        <v/>
      </c>
    </row>
    <row r="103" spans="1:16" ht="18.95" customHeight="1" x14ac:dyDescent="0.25">
      <c r="A103" s="92">
        <f t="shared" si="15"/>
        <v>89</v>
      </c>
      <c r="B103" s="206"/>
      <c r="C103" s="113"/>
      <c r="D103" s="113"/>
      <c r="E103" s="113"/>
      <c r="F103" s="92"/>
      <c r="G103" s="92">
        <f t="shared" si="12"/>
        <v>0</v>
      </c>
      <c r="H103" s="92">
        <f t="shared" si="13"/>
        <v>0</v>
      </c>
      <c r="I103" s="113"/>
      <c r="J103" s="149" t="str">
        <f>IF($B103="","",VLOOKUP($B103,全部!$B$9:$P$508,9,0))</f>
        <v/>
      </c>
      <c r="K103" s="150" t="str">
        <f>IF($B103="","",VLOOKUP($B103,全部!$B$9:$P$508,10,0))</f>
        <v/>
      </c>
      <c r="L103" s="150" t="str">
        <f>IF($B103="","",VLOOKUP($B103,全部!$B$9:$P$508,11,0))</f>
        <v/>
      </c>
      <c r="M103" s="150" t="str">
        <f>IF($B103="","",VLOOKUP($B103,全部!$B$9:$P$508,12,0))</f>
        <v/>
      </c>
      <c r="N103" s="92" t="str">
        <f t="shared" si="14"/>
        <v/>
      </c>
      <c r="O103" s="125" t="str">
        <f>IF($B103="","",VLOOKUP($B103,全部!$B$9:$P$508,14,0))</f>
        <v/>
      </c>
      <c r="P103" s="125" t="str">
        <f>IF($B103="","",VLOOKUP($B103,全部!$B$9:$P$508,15,0))</f>
        <v/>
      </c>
    </row>
    <row r="104" spans="1:16" ht="18.95" customHeight="1" x14ac:dyDescent="0.25">
      <c r="A104" s="92">
        <f t="shared" si="15"/>
        <v>90</v>
      </c>
      <c r="B104" s="92"/>
      <c r="C104" s="113"/>
      <c r="D104" s="113"/>
      <c r="E104" s="113"/>
      <c r="F104" s="92"/>
      <c r="G104" s="92">
        <f t="shared" si="12"/>
        <v>0</v>
      </c>
      <c r="H104" s="92">
        <f t="shared" si="13"/>
        <v>0</v>
      </c>
      <c r="I104" s="113"/>
      <c r="J104" s="149" t="str">
        <f>IF($B104="","",VLOOKUP($B104,全部!$B$9:$P$508,9,0))</f>
        <v/>
      </c>
      <c r="K104" s="150" t="str">
        <f>IF($B104="","",VLOOKUP($B104,全部!$B$9:$P$508,10,0))</f>
        <v/>
      </c>
      <c r="L104" s="150" t="str">
        <f>IF($B104="","",VLOOKUP($B104,全部!$B$9:$P$508,11,0))</f>
        <v/>
      </c>
      <c r="M104" s="150" t="str">
        <f>IF($B104="","",VLOOKUP($B104,全部!$B$9:$P$508,12,0))</f>
        <v/>
      </c>
      <c r="N104" s="92" t="str">
        <f t="shared" si="14"/>
        <v/>
      </c>
      <c r="O104" s="125" t="str">
        <f>IF($B104="","",VLOOKUP($B104,全部!$B$9:$P$508,14,0))</f>
        <v/>
      </c>
      <c r="P104" s="125" t="str">
        <f>IF($B104="","",VLOOKUP($B104,全部!$B$9:$P$508,15,0))</f>
        <v/>
      </c>
    </row>
    <row r="105" spans="1:16" ht="18.95" customHeight="1" x14ac:dyDescent="0.25">
      <c r="A105" s="92">
        <f t="shared" si="15"/>
        <v>91</v>
      </c>
      <c r="B105" s="92"/>
      <c r="C105" s="113"/>
      <c r="D105" s="113"/>
      <c r="E105" s="113"/>
      <c r="F105" s="92"/>
      <c r="G105" s="92">
        <f t="shared" si="12"/>
        <v>0</v>
      </c>
      <c r="H105" s="92">
        <f t="shared" si="13"/>
        <v>0</v>
      </c>
      <c r="I105" s="113"/>
      <c r="J105" s="149" t="str">
        <f>IF($B105="","",VLOOKUP($B105,全部!$B$9:$P$508,9,0))</f>
        <v/>
      </c>
      <c r="K105" s="150" t="str">
        <f>IF($B105="","",VLOOKUP($B105,全部!$B$9:$P$508,10,0))</f>
        <v/>
      </c>
      <c r="L105" s="150" t="str">
        <f>IF($B105="","",VLOOKUP($B105,全部!$B$9:$P$508,11,0))</f>
        <v/>
      </c>
      <c r="M105" s="150" t="str">
        <f>IF($B105="","",VLOOKUP($B105,全部!$B$9:$P$508,12,0))</f>
        <v/>
      </c>
      <c r="N105" s="92" t="str">
        <f t="shared" si="14"/>
        <v/>
      </c>
      <c r="O105" s="125" t="str">
        <f>IF($B105="","",VLOOKUP($B105,全部!$B$9:$P$508,14,0))</f>
        <v/>
      </c>
      <c r="P105" s="125" t="str">
        <f>IF($B105="","",VLOOKUP($B105,全部!$B$9:$P$508,15,0))</f>
        <v/>
      </c>
    </row>
    <row r="106" spans="1:16" ht="18.95" customHeight="1" x14ac:dyDescent="0.25">
      <c r="A106" s="92">
        <f t="shared" si="15"/>
        <v>92</v>
      </c>
      <c r="B106" s="92"/>
      <c r="C106" s="113"/>
      <c r="D106" s="113"/>
      <c r="E106" s="113"/>
      <c r="F106" s="92"/>
      <c r="G106" s="92">
        <f t="shared" si="12"/>
        <v>0</v>
      </c>
      <c r="H106" s="92">
        <f t="shared" si="13"/>
        <v>0</v>
      </c>
      <c r="I106" s="113"/>
      <c r="J106" s="149" t="str">
        <f>IF($B106="","",VLOOKUP($B106,全部!$B$9:$P$508,9,0))</f>
        <v/>
      </c>
      <c r="K106" s="150" t="str">
        <f>IF($B106="","",VLOOKUP($B106,全部!$B$9:$P$508,10,0))</f>
        <v/>
      </c>
      <c r="L106" s="150" t="str">
        <f>IF($B106="","",VLOOKUP($B106,全部!$B$9:$P$508,11,0))</f>
        <v/>
      </c>
      <c r="M106" s="150" t="str">
        <f>IF($B106="","",VLOOKUP($B106,全部!$B$9:$P$508,12,0))</f>
        <v/>
      </c>
      <c r="N106" s="92" t="str">
        <f t="shared" si="14"/>
        <v/>
      </c>
      <c r="O106" s="125" t="str">
        <f>IF($B106="","",VLOOKUP($B106,全部!$B$9:$P$508,14,0))</f>
        <v/>
      </c>
      <c r="P106" s="125" t="str">
        <f>IF($B106="","",VLOOKUP($B106,全部!$B$9:$P$508,15,0))</f>
        <v/>
      </c>
    </row>
    <row r="107" spans="1:16" ht="18.95" customHeight="1" x14ac:dyDescent="0.25">
      <c r="A107" s="92">
        <f t="shared" si="15"/>
        <v>93</v>
      </c>
      <c r="B107" s="92"/>
      <c r="C107" s="113"/>
      <c r="D107" s="113"/>
      <c r="E107" s="113"/>
      <c r="F107" s="92"/>
      <c r="G107" s="92">
        <f t="shared" si="12"/>
        <v>0</v>
      </c>
      <c r="H107" s="92">
        <f t="shared" si="13"/>
        <v>0</v>
      </c>
      <c r="I107" s="113"/>
      <c r="J107" s="149" t="str">
        <f>IF($B107="","",VLOOKUP($B107,全部!$B$9:$P$508,9,0))</f>
        <v/>
      </c>
      <c r="K107" s="150" t="str">
        <f>IF($B107="","",VLOOKUP($B107,全部!$B$9:$P$508,10,0))</f>
        <v/>
      </c>
      <c r="L107" s="150" t="str">
        <f>IF($B107="","",VLOOKUP($B107,全部!$B$9:$P$508,11,0))</f>
        <v/>
      </c>
      <c r="M107" s="150" t="str">
        <f>IF($B107="","",VLOOKUP($B107,全部!$B$9:$P$508,12,0))</f>
        <v/>
      </c>
      <c r="N107" s="92" t="str">
        <f t="shared" si="14"/>
        <v/>
      </c>
      <c r="O107" s="125" t="str">
        <f>IF($B107="","",VLOOKUP($B107,全部!$B$9:$P$508,14,0))</f>
        <v/>
      </c>
      <c r="P107" s="125" t="str">
        <f>IF($B107="","",VLOOKUP($B107,全部!$B$9:$P$508,15,0))</f>
        <v/>
      </c>
    </row>
    <row r="108" spans="1:16" ht="18.95" customHeight="1" x14ac:dyDescent="0.25">
      <c r="A108" s="92">
        <f t="shared" si="15"/>
        <v>94</v>
      </c>
      <c r="B108" s="206"/>
      <c r="C108" s="113"/>
      <c r="D108" s="113"/>
      <c r="E108" s="113"/>
      <c r="F108" s="92"/>
      <c r="G108" s="92">
        <f t="shared" si="12"/>
        <v>0</v>
      </c>
      <c r="H108" s="92">
        <f t="shared" si="13"/>
        <v>0</v>
      </c>
      <c r="I108" s="113"/>
      <c r="J108" s="149" t="str">
        <f>IF($B108="","",VLOOKUP($B108,全部!$B$9:$P$508,9,0))</f>
        <v/>
      </c>
      <c r="K108" s="150" t="str">
        <f>IF($B108="","",VLOOKUP($B108,全部!$B$9:$P$508,10,0))</f>
        <v/>
      </c>
      <c r="L108" s="150" t="str">
        <f>IF($B108="","",VLOOKUP($B108,全部!$B$9:$P$508,11,0))</f>
        <v/>
      </c>
      <c r="M108" s="150" t="str">
        <f>IF($B108="","",VLOOKUP($B108,全部!$B$9:$P$508,12,0))</f>
        <v/>
      </c>
      <c r="N108" s="92" t="str">
        <f t="shared" si="14"/>
        <v/>
      </c>
      <c r="O108" s="125" t="str">
        <f>IF($B108="","",VLOOKUP($B108,全部!$B$9:$P$508,14,0))</f>
        <v/>
      </c>
      <c r="P108" s="125" t="str">
        <f>IF($B108="","",VLOOKUP($B108,全部!$B$9:$P$508,15,0))</f>
        <v/>
      </c>
    </row>
    <row r="109" spans="1:16" ht="18.95" customHeight="1" x14ac:dyDescent="0.25">
      <c r="A109" s="92">
        <f t="shared" si="15"/>
        <v>95</v>
      </c>
      <c r="B109" s="92"/>
      <c r="C109" s="113"/>
      <c r="D109" s="113"/>
      <c r="E109" s="113"/>
      <c r="F109" s="92"/>
      <c r="G109" s="92">
        <f t="shared" si="12"/>
        <v>0</v>
      </c>
      <c r="H109" s="92">
        <f t="shared" si="13"/>
        <v>0</v>
      </c>
      <c r="I109" s="113"/>
      <c r="J109" s="149" t="str">
        <f>IF($B109="","",VLOOKUP($B109,全部!$B$9:$P$508,9,0))</f>
        <v/>
      </c>
      <c r="K109" s="150" t="str">
        <f>IF($B109="","",VLOOKUP($B109,全部!$B$9:$P$508,10,0))</f>
        <v/>
      </c>
      <c r="L109" s="150" t="str">
        <f>IF($B109="","",VLOOKUP($B109,全部!$B$9:$P$508,11,0))</f>
        <v/>
      </c>
      <c r="M109" s="150" t="str">
        <f>IF($B109="","",VLOOKUP($B109,全部!$B$9:$P$508,12,0))</f>
        <v/>
      </c>
      <c r="N109" s="92" t="str">
        <f t="shared" si="14"/>
        <v/>
      </c>
      <c r="O109" s="125" t="str">
        <f>IF($B109="","",VLOOKUP($B109,全部!$B$9:$P$508,14,0))</f>
        <v/>
      </c>
      <c r="P109" s="125" t="str">
        <f>IF($B109="","",VLOOKUP($B109,全部!$B$9:$P$508,15,0))</f>
        <v/>
      </c>
    </row>
    <row r="110" spans="1:16" ht="18.95" customHeight="1" x14ac:dyDescent="0.25">
      <c r="A110" s="92">
        <f t="shared" si="15"/>
        <v>96</v>
      </c>
      <c r="B110" s="92"/>
      <c r="C110" s="113"/>
      <c r="D110" s="113"/>
      <c r="E110" s="113"/>
      <c r="F110" s="92"/>
      <c r="G110" s="92">
        <f t="shared" si="12"/>
        <v>0</v>
      </c>
      <c r="H110" s="92">
        <f t="shared" si="13"/>
        <v>0</v>
      </c>
      <c r="I110" s="113"/>
      <c r="J110" s="149" t="str">
        <f>IF($B110="","",VLOOKUP($B110,全部!$B$9:$P$508,9,0))</f>
        <v/>
      </c>
      <c r="K110" s="150" t="str">
        <f>IF($B110="","",VLOOKUP($B110,全部!$B$9:$P$508,10,0))</f>
        <v/>
      </c>
      <c r="L110" s="150" t="str">
        <f>IF($B110="","",VLOOKUP($B110,全部!$B$9:$P$508,11,0))</f>
        <v/>
      </c>
      <c r="M110" s="150" t="str">
        <f>IF($B110="","",VLOOKUP($B110,全部!$B$9:$P$508,12,0))</f>
        <v/>
      </c>
      <c r="N110" s="92" t="str">
        <f t="shared" si="14"/>
        <v/>
      </c>
      <c r="O110" s="125" t="str">
        <f>IF($B110="","",VLOOKUP($B110,全部!$B$9:$P$508,14,0))</f>
        <v/>
      </c>
      <c r="P110" s="125" t="str">
        <f>IF($B110="","",VLOOKUP($B110,全部!$B$9:$P$508,15,0))</f>
        <v/>
      </c>
    </row>
    <row r="111" spans="1:16" ht="18.95" customHeight="1" x14ac:dyDescent="0.25">
      <c r="A111" s="92">
        <f t="shared" si="15"/>
        <v>97</v>
      </c>
      <c r="B111" s="92"/>
      <c r="C111" s="113"/>
      <c r="D111" s="113"/>
      <c r="E111" s="113"/>
      <c r="F111" s="92"/>
      <c r="G111" s="92">
        <f t="shared" si="12"/>
        <v>0</v>
      </c>
      <c r="H111" s="92">
        <f t="shared" si="13"/>
        <v>0</v>
      </c>
      <c r="I111" s="113"/>
      <c r="J111" s="149" t="str">
        <f>IF($B111="","",VLOOKUP($B111,全部!$B$9:$P$508,9,0))</f>
        <v/>
      </c>
      <c r="K111" s="150" t="str">
        <f>IF($B111="","",VLOOKUP($B111,全部!$B$9:$P$508,10,0))</f>
        <v/>
      </c>
      <c r="L111" s="150" t="str">
        <f>IF($B111="","",VLOOKUP($B111,全部!$B$9:$P$508,11,0))</f>
        <v/>
      </c>
      <c r="M111" s="150" t="str">
        <f>IF($B111="","",VLOOKUP($B111,全部!$B$9:$P$508,12,0))</f>
        <v/>
      </c>
      <c r="N111" s="92" t="str">
        <f t="shared" si="14"/>
        <v/>
      </c>
      <c r="O111" s="125" t="str">
        <f>IF($B111="","",VLOOKUP($B111,全部!$B$9:$P$508,14,0))</f>
        <v/>
      </c>
      <c r="P111" s="125" t="str">
        <f>IF($B111="","",VLOOKUP($B111,全部!$B$9:$P$508,15,0))</f>
        <v/>
      </c>
    </row>
    <row r="112" spans="1:16" ht="18.95" customHeight="1" x14ac:dyDescent="0.25">
      <c r="A112" s="92">
        <f t="shared" si="15"/>
        <v>98</v>
      </c>
      <c r="B112" s="92"/>
      <c r="C112" s="113"/>
      <c r="D112" s="113"/>
      <c r="E112" s="113"/>
      <c r="F112" s="92"/>
      <c r="G112" s="92">
        <f t="shared" si="12"/>
        <v>0</v>
      </c>
      <c r="H112" s="92">
        <f t="shared" si="13"/>
        <v>0</v>
      </c>
      <c r="I112" s="113"/>
      <c r="J112" s="149" t="str">
        <f>IF($B112="","",VLOOKUP($B112,全部!$B$9:$P$508,9,0))</f>
        <v/>
      </c>
      <c r="K112" s="150" t="str">
        <f>IF($B112="","",VLOOKUP($B112,全部!$B$9:$P$508,10,0))</f>
        <v/>
      </c>
      <c r="L112" s="150" t="str">
        <f>IF($B112="","",VLOOKUP($B112,全部!$B$9:$P$508,11,0))</f>
        <v/>
      </c>
      <c r="M112" s="150" t="str">
        <f>IF($B112="","",VLOOKUP($B112,全部!$B$9:$P$508,12,0))</f>
        <v/>
      </c>
      <c r="N112" s="92" t="str">
        <f t="shared" si="14"/>
        <v/>
      </c>
      <c r="O112" s="125" t="str">
        <f>IF($B112="","",VLOOKUP($B112,全部!$B$9:$P$508,14,0))</f>
        <v/>
      </c>
      <c r="P112" s="125" t="str">
        <f>IF($B112="","",VLOOKUP($B112,全部!$B$9:$P$508,15,0))</f>
        <v/>
      </c>
    </row>
    <row r="113" spans="1:16" ht="18.95" customHeight="1" x14ac:dyDescent="0.25">
      <c r="A113" s="92">
        <f t="shared" si="15"/>
        <v>99</v>
      </c>
      <c r="B113" s="92"/>
      <c r="C113" s="113"/>
      <c r="D113" s="113"/>
      <c r="E113" s="113"/>
      <c r="F113" s="92"/>
      <c r="G113" s="92">
        <f t="shared" si="12"/>
        <v>0</v>
      </c>
      <c r="H113" s="92">
        <f t="shared" si="13"/>
        <v>0</v>
      </c>
      <c r="I113" s="113"/>
      <c r="J113" s="149" t="str">
        <f>IF($B113="","",VLOOKUP($B113,全部!$B$9:$P$508,9,0))</f>
        <v/>
      </c>
      <c r="K113" s="150" t="str">
        <f>IF($B113="","",VLOOKUP($B113,全部!$B$9:$P$508,10,0))</f>
        <v/>
      </c>
      <c r="L113" s="150" t="str">
        <f>IF($B113="","",VLOOKUP($B113,全部!$B$9:$P$508,11,0))</f>
        <v/>
      </c>
      <c r="M113" s="150" t="str">
        <f>IF($B113="","",VLOOKUP($B113,全部!$B$9:$P$508,12,0))</f>
        <v/>
      </c>
      <c r="N113" s="92" t="str">
        <f t="shared" si="14"/>
        <v/>
      </c>
      <c r="O113" s="125" t="str">
        <f>IF($B113="","",VLOOKUP($B113,全部!$B$9:$P$508,14,0))</f>
        <v/>
      </c>
      <c r="P113" s="125" t="str">
        <f>IF($B113="","",VLOOKUP($B113,全部!$B$9:$P$508,15,0))</f>
        <v/>
      </c>
    </row>
    <row r="114" spans="1:16" ht="18.95" customHeight="1" x14ac:dyDescent="0.25">
      <c r="A114" s="92">
        <f t="shared" si="15"/>
        <v>100</v>
      </c>
      <c r="B114" s="92"/>
      <c r="C114" s="113"/>
      <c r="D114" s="113"/>
      <c r="E114" s="113"/>
      <c r="F114" s="92"/>
      <c r="G114" s="92">
        <f t="shared" si="12"/>
        <v>0</v>
      </c>
      <c r="H114" s="92">
        <f t="shared" si="13"/>
        <v>0</v>
      </c>
      <c r="I114" s="113"/>
      <c r="J114" s="149" t="str">
        <f>IF($B114="","",VLOOKUP($B114,全部!$B$9:$P$508,9,0))</f>
        <v/>
      </c>
      <c r="K114" s="150" t="str">
        <f>IF($B114="","",VLOOKUP($B114,全部!$B$9:$P$508,10,0))</f>
        <v/>
      </c>
      <c r="L114" s="150" t="str">
        <f>IF($B114="","",VLOOKUP($B114,全部!$B$9:$P$508,11,0))</f>
        <v/>
      </c>
      <c r="M114" s="150" t="str">
        <f>IF($B114="","",VLOOKUP($B114,全部!$B$9:$P$508,12,0))</f>
        <v/>
      </c>
      <c r="N114" s="92" t="str">
        <f t="shared" si="14"/>
        <v/>
      </c>
      <c r="O114" s="125" t="str">
        <f>IF($B114="","",VLOOKUP($B114,全部!$B$9:$P$508,14,0))</f>
        <v/>
      </c>
      <c r="P114" s="125" t="str">
        <f>IF($B114="","",VLOOKUP($B114,全部!$B$9:$P$508,15,0))</f>
        <v/>
      </c>
    </row>
    <row r="115" spans="1:16" ht="18.95" customHeight="1" x14ac:dyDescent="0.25">
      <c r="A115" s="92">
        <f t="shared" si="15"/>
        <v>101</v>
      </c>
      <c r="B115" s="92"/>
      <c r="C115" s="113"/>
      <c r="D115" s="113"/>
      <c r="E115" s="113"/>
      <c r="F115" s="92"/>
      <c r="G115" s="92">
        <f t="shared" si="12"/>
        <v>0</v>
      </c>
      <c r="H115" s="92">
        <f t="shared" si="13"/>
        <v>0</v>
      </c>
      <c r="I115" s="113"/>
      <c r="J115" s="149" t="str">
        <f>IF($B115="","",VLOOKUP($B115,全部!$B$9:$P$508,9,0))</f>
        <v/>
      </c>
      <c r="K115" s="150" t="str">
        <f>IF($B115="","",VLOOKUP($B115,全部!$B$9:$P$508,10,0))</f>
        <v/>
      </c>
      <c r="L115" s="150" t="str">
        <f>IF($B115="","",VLOOKUP($B115,全部!$B$9:$P$508,11,0))</f>
        <v/>
      </c>
      <c r="M115" s="150" t="str">
        <f>IF($B115="","",VLOOKUP($B115,全部!$B$9:$P$508,12,0))</f>
        <v/>
      </c>
      <c r="N115" s="92" t="str">
        <f t="shared" si="14"/>
        <v/>
      </c>
      <c r="O115" s="125" t="str">
        <f>IF($B115="","",VLOOKUP($B115,全部!$B$9:$P$508,14,0))</f>
        <v/>
      </c>
      <c r="P115" s="125" t="str">
        <f>IF($B115="","",VLOOKUP($B115,全部!$B$9:$P$508,15,0))</f>
        <v/>
      </c>
    </row>
    <row r="116" spans="1:16" ht="18.95" customHeight="1" x14ac:dyDescent="0.25">
      <c r="A116" s="92">
        <f t="shared" si="15"/>
        <v>102</v>
      </c>
      <c r="B116" s="92"/>
      <c r="C116" s="113"/>
      <c r="D116" s="113"/>
      <c r="E116" s="113"/>
      <c r="F116" s="92"/>
      <c r="G116" s="92">
        <f t="shared" si="12"/>
        <v>0</v>
      </c>
      <c r="H116" s="92">
        <f t="shared" si="13"/>
        <v>0</v>
      </c>
      <c r="I116" s="113"/>
      <c r="J116" s="149" t="str">
        <f>IF($B116="","",VLOOKUP($B116,全部!$B$9:$P$508,9,0))</f>
        <v/>
      </c>
      <c r="K116" s="150" t="str">
        <f>IF($B116="","",VLOOKUP($B116,全部!$B$9:$P$508,10,0))</f>
        <v/>
      </c>
      <c r="L116" s="150" t="str">
        <f>IF($B116="","",VLOOKUP($B116,全部!$B$9:$P$508,11,0))</f>
        <v/>
      </c>
      <c r="M116" s="150" t="str">
        <f>IF($B116="","",VLOOKUP($B116,全部!$B$9:$P$508,12,0))</f>
        <v/>
      </c>
      <c r="N116" s="92" t="str">
        <f t="shared" si="14"/>
        <v/>
      </c>
      <c r="O116" s="125" t="str">
        <f>IF($B116="","",VLOOKUP($B116,全部!$B$9:$P$508,14,0))</f>
        <v/>
      </c>
      <c r="P116" s="125" t="str">
        <f>IF($B116="","",VLOOKUP($B116,全部!$B$9:$P$508,15,0))</f>
        <v/>
      </c>
    </row>
    <row r="117" spans="1:16" ht="18.95" customHeight="1" x14ac:dyDescent="0.25">
      <c r="A117" s="92">
        <f t="shared" si="15"/>
        <v>103</v>
      </c>
      <c r="B117" s="92"/>
      <c r="C117" s="113"/>
      <c r="D117" s="113"/>
      <c r="E117" s="113"/>
      <c r="F117" s="92"/>
      <c r="G117" s="92">
        <f t="shared" si="12"/>
        <v>0</v>
      </c>
      <c r="H117" s="92">
        <f t="shared" si="13"/>
        <v>0</v>
      </c>
      <c r="I117" s="113"/>
      <c r="J117" s="149" t="str">
        <f>IF($B117="","",VLOOKUP($B117,全部!$B$9:$P$508,9,0))</f>
        <v/>
      </c>
      <c r="K117" s="150" t="str">
        <f>IF($B117="","",VLOOKUP($B117,全部!$B$9:$P$508,10,0))</f>
        <v/>
      </c>
      <c r="L117" s="150" t="str">
        <f>IF($B117="","",VLOOKUP($B117,全部!$B$9:$P$508,11,0))</f>
        <v/>
      </c>
      <c r="M117" s="150" t="str">
        <f>IF($B117="","",VLOOKUP($B117,全部!$B$9:$P$508,12,0))</f>
        <v/>
      </c>
      <c r="N117" s="92" t="str">
        <f t="shared" si="14"/>
        <v/>
      </c>
      <c r="O117" s="125" t="str">
        <f>IF($B117="","",VLOOKUP($B117,全部!$B$9:$P$508,14,0))</f>
        <v/>
      </c>
      <c r="P117" s="125" t="str">
        <f>IF($B117="","",VLOOKUP($B117,全部!$B$9:$P$508,15,0))</f>
        <v/>
      </c>
    </row>
    <row r="118" spans="1:16" ht="18.95" customHeight="1" x14ac:dyDescent="0.25">
      <c r="A118" s="92">
        <f t="shared" si="15"/>
        <v>104</v>
      </c>
      <c r="B118" s="92"/>
      <c r="C118" s="113"/>
      <c r="D118" s="113"/>
      <c r="E118" s="113"/>
      <c r="F118" s="92"/>
      <c r="G118" s="92">
        <f t="shared" si="12"/>
        <v>0</v>
      </c>
      <c r="H118" s="92">
        <f t="shared" si="13"/>
        <v>0</v>
      </c>
      <c r="I118" s="113"/>
      <c r="J118" s="149" t="str">
        <f>IF($B118="","",VLOOKUP($B118,全部!$B$9:$P$508,9,0))</f>
        <v/>
      </c>
      <c r="K118" s="150" t="str">
        <f>IF($B118="","",VLOOKUP($B118,全部!$B$9:$P$508,10,0))</f>
        <v/>
      </c>
      <c r="L118" s="150" t="str">
        <f>IF($B118="","",VLOOKUP($B118,全部!$B$9:$P$508,11,0))</f>
        <v/>
      </c>
      <c r="M118" s="150" t="str">
        <f>IF($B118="","",VLOOKUP($B118,全部!$B$9:$P$508,12,0))</f>
        <v/>
      </c>
      <c r="N118" s="92" t="str">
        <f t="shared" si="14"/>
        <v/>
      </c>
      <c r="O118" s="125" t="str">
        <f>IF($B118="","",VLOOKUP($B118,全部!$B$9:$P$508,14,0))</f>
        <v/>
      </c>
      <c r="P118" s="125" t="str">
        <f>IF($B118="","",VLOOKUP($B118,全部!$B$9:$P$508,15,0))</f>
        <v/>
      </c>
    </row>
    <row r="119" spans="1:16" ht="18.95" customHeight="1" x14ac:dyDescent="0.25">
      <c r="A119" s="92">
        <f t="shared" si="15"/>
        <v>105</v>
      </c>
      <c r="B119" s="92"/>
      <c r="C119" s="113"/>
      <c r="D119" s="113"/>
      <c r="E119" s="113"/>
      <c r="F119" s="92"/>
      <c r="G119" s="92">
        <f t="shared" si="12"/>
        <v>0</v>
      </c>
      <c r="H119" s="92">
        <f t="shared" si="13"/>
        <v>0</v>
      </c>
      <c r="I119" s="113"/>
      <c r="J119" s="149" t="str">
        <f>IF($B119="","",VLOOKUP($B119,全部!$B$9:$P$508,9,0))</f>
        <v/>
      </c>
      <c r="K119" s="150" t="str">
        <f>IF($B119="","",VLOOKUP($B119,全部!$B$9:$P$508,10,0))</f>
        <v/>
      </c>
      <c r="L119" s="150" t="str">
        <f>IF($B119="","",VLOOKUP($B119,全部!$B$9:$P$508,11,0))</f>
        <v/>
      </c>
      <c r="M119" s="150" t="str">
        <f>IF($B119="","",VLOOKUP($B119,全部!$B$9:$P$508,12,0))</f>
        <v/>
      </c>
      <c r="N119" s="92" t="str">
        <f t="shared" si="14"/>
        <v/>
      </c>
      <c r="O119" s="125" t="str">
        <f>IF($B119="","",VLOOKUP($B119,全部!$B$9:$P$508,14,0))</f>
        <v/>
      </c>
      <c r="P119" s="125" t="str">
        <f>IF($B119="","",VLOOKUP($B119,全部!$B$9:$P$508,15,0))</f>
        <v/>
      </c>
    </row>
    <row r="120" spans="1:16" s="102" customFormat="1" x14ac:dyDescent="0.25">
      <c r="A120" s="57"/>
      <c r="B120" s="58" t="s">
        <v>282</v>
      </c>
      <c r="C120" s="76">
        <f>SUM(F9:F105)</f>
        <v>12600</v>
      </c>
      <c r="D120" s="76"/>
      <c r="E120" s="76"/>
      <c r="F120" s="59" t="s">
        <v>313</v>
      </c>
      <c r="G120" s="60"/>
      <c r="H120" s="60">
        <f>SUM(H9:H119)</f>
        <v>21600</v>
      </c>
      <c r="I120" s="61"/>
      <c r="J120" s="62"/>
      <c r="K120" s="62"/>
      <c r="L120" s="62"/>
      <c r="M120" s="62"/>
      <c r="N120" s="62"/>
      <c r="O120" s="128"/>
      <c r="P120" s="129"/>
    </row>
    <row r="121" spans="1:16" s="102" customFormat="1" x14ac:dyDescent="0.25">
      <c r="A121" s="63"/>
      <c r="B121" s="64" t="s">
        <v>379</v>
      </c>
      <c r="C121" s="79">
        <f>SUM(G9:G32)+SUM(G35:G61)+SUM(G64:G90)+SUM(G93:G119)</f>
        <v>20</v>
      </c>
      <c r="D121" s="79"/>
      <c r="E121" s="79"/>
      <c r="F121" s="65"/>
      <c r="G121" s="66"/>
      <c r="H121" s="66"/>
      <c r="I121" s="67"/>
      <c r="J121" s="80"/>
      <c r="K121" s="80"/>
      <c r="L121" s="80"/>
      <c r="M121" s="80"/>
      <c r="N121" s="80"/>
      <c r="O121" s="130"/>
      <c r="P121" s="131"/>
    </row>
    <row r="122" spans="1:16" x14ac:dyDescent="0.25">
      <c r="A122" s="88"/>
      <c r="C122" s="14"/>
      <c r="D122" s="14"/>
      <c r="E122" s="14"/>
      <c r="F122" s="88"/>
      <c r="G122" s="88"/>
      <c r="H122" s="88"/>
      <c r="I122" s="14"/>
      <c r="J122" s="88"/>
      <c r="K122" s="88"/>
      <c r="L122" s="88"/>
      <c r="M122" s="88"/>
      <c r="N122" s="88"/>
      <c r="O122" s="14"/>
      <c r="P122" s="14"/>
    </row>
  </sheetData>
  <phoneticPr fontId="1" type="noConversion"/>
  <conditionalFormatting sqref="J9:P32 J35:P61">
    <cfRule type="expression" dxfId="35" priority="3">
      <formula>$E$2</formula>
    </cfRule>
  </conditionalFormatting>
  <conditionalFormatting sqref="J64:P90">
    <cfRule type="expression" dxfId="34" priority="2">
      <formula>$E$2</formula>
    </cfRule>
  </conditionalFormatting>
  <conditionalFormatting sqref="J93:P119">
    <cfRule type="expression" dxfId="33" priority="1">
      <formula>$E$2</formula>
    </cfRule>
  </conditionalFormatting>
  <hyperlinks>
    <hyperlink ref="B9" r:id="rId1" location="陳信輝!陳信輝"/>
    <hyperlink ref="B10" r:id="rId2" location="李美敏!李美敏"/>
    <hyperlink ref="B11" r:id="rId3" location="呂夏牡丹!呂夏牡丹"/>
    <hyperlink ref="B12" r:id="rId4" location="呂佩臻"/>
    <hyperlink ref="B22" r:id="rId5" location="劉健清!劉健清"/>
    <hyperlink ref="B23" r:id="rId6" location="李仁煌"/>
    <hyperlink ref="B28" r:id="rId7" location="夏美玲"/>
    <hyperlink ref="B30" r:id="rId8" location="陳賢民"/>
    <hyperlink ref="B31" r:id="rId9" location="廖金雀"/>
    <hyperlink ref="B37" r:id="rId10" location="洪香美"/>
    <hyperlink ref="B38" r:id="rId11" location="黃慶昌"/>
    <hyperlink ref="B48" r:id="rId12" location="賴亦鈴"/>
    <hyperlink ref="B49" r:id="rId13" location="陳珮蓁"/>
    <hyperlink ref="B53" r:id="rId14" location="楊彩鳳"/>
    <hyperlink ref="B54" r:id="rId15" location="連祐源"/>
    <hyperlink ref="B16" r:id="rId16" location="陳品澤!A1"/>
    <hyperlink ref="B14" r:id="rId17" location="楊皇彬!A1"/>
    <hyperlink ref="B13" r:id="rId18" location="楊呂却!楊呂却" display="楊呂卻"/>
  </hyperlinks>
  <pageMargins left="0.70866141732283472" right="0.70866141732283472" top="0.74803149606299213" bottom="0.74803149606299213" header="0.31496062992125984" footer="0.31496062992125984"/>
  <pageSetup paperSize="8" scale="130" orientation="landscape"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R116"/>
  <sheetViews>
    <sheetView topLeftCell="A61" workbookViewId="0"/>
  </sheetViews>
  <sheetFormatPr defaultRowHeight="16.5" x14ac:dyDescent="0.25"/>
  <cols>
    <col min="1" max="1" width="4.25" style="30" customWidth="1"/>
    <col min="2" max="2" width="8.375" style="30" customWidth="1"/>
    <col min="3" max="3" width="6.25" customWidth="1"/>
    <col min="4" max="4" width="6.5" customWidth="1"/>
    <col min="5" max="5" width="6.25" customWidth="1"/>
    <col min="6" max="6" width="5.625" style="30" customWidth="1"/>
    <col min="7" max="7" width="5.75" style="30" customWidth="1"/>
    <col min="8" max="8" width="6" style="30" customWidth="1"/>
    <col min="9" max="9" width="6.25" customWidth="1"/>
    <col min="10" max="10" width="8" style="30" customWidth="1"/>
    <col min="11" max="11" width="7.5" style="30" customWidth="1"/>
    <col min="12" max="12" width="7.75" style="30" customWidth="1"/>
    <col min="13" max="13" width="7.375" style="30" customWidth="1"/>
    <col min="14" max="14" width="6.875" style="30" customWidth="1"/>
    <col min="15" max="15" width="38.25" customWidth="1"/>
    <col min="16" max="16" width="12.75" customWidth="1"/>
    <col min="18" max="18" width="22.75" bestFit="1" customWidth="1"/>
  </cols>
  <sheetData>
    <row r="1" spans="1:18" s="102" customFormat="1" x14ac:dyDescent="0.25">
      <c r="A1" s="57">
        <v>113</v>
      </c>
      <c r="B1" s="58" t="str">
        <f>CHOOSE(IF(MOD(A1+1911,60)&lt;&gt;0,MOD(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甲辰</v>
      </c>
      <c r="C1" s="58" t="str">
        <f>CHOOSE(IF(MOD($A$1+1911,12)&lt;&gt;0,MOD($A$1+1911,12),12),"雞","狗","豬","鼠","牛","虎","兔","龍","蛇","馬","羊","猴")</f>
        <v>龍</v>
      </c>
      <c r="D1" s="76" t="s">
        <v>1069</v>
      </c>
      <c r="E1" s="76"/>
      <c r="F1" s="58"/>
      <c r="G1" s="58"/>
      <c r="H1" s="58"/>
      <c r="I1" s="94"/>
      <c r="J1" s="95"/>
      <c r="K1" s="95"/>
      <c r="L1" s="109" t="s">
        <v>396</v>
      </c>
      <c r="M1" s="110" t="str">
        <f>CHOOSE(IF(MOD(A1+1911,60)&lt;&gt;0,MOD(A1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</f>
        <v>(李誠)</v>
      </c>
      <c r="N1" s="111" t="s">
        <v>429</v>
      </c>
      <c r="O1" s="77" t="s">
        <v>975</v>
      </c>
      <c r="P1" s="78"/>
    </row>
    <row r="2" spans="1:18" s="102" customFormat="1" x14ac:dyDescent="0.25">
      <c r="A2" s="271" t="s">
        <v>441</v>
      </c>
      <c r="B2" s="272">
        <v>2</v>
      </c>
      <c r="C2" s="120"/>
      <c r="D2" s="273" t="str">
        <f>IF(B2=2,RIGHT(H2,2),RIGHT(F2,2))</f>
        <v>顯示</v>
      </c>
      <c r="E2" s="274" t="b">
        <f>IF(B2=2,I2,G2)</f>
        <v>1</v>
      </c>
      <c r="F2" s="57" t="s">
        <v>440</v>
      </c>
      <c r="G2" s="275" t="b">
        <f>FALSE()</f>
        <v>0</v>
      </c>
      <c r="H2" s="276" t="s">
        <v>442</v>
      </c>
      <c r="I2" s="277" t="b">
        <f>TRUE()</f>
        <v>1</v>
      </c>
      <c r="J2" s="96"/>
      <c r="K2" s="96"/>
      <c r="L2" s="96"/>
      <c r="M2" s="96"/>
      <c r="N2" s="97"/>
      <c r="O2" s="98" t="s">
        <v>402</v>
      </c>
      <c r="P2" s="81"/>
    </row>
    <row r="3" spans="1:18" s="102" customFormat="1" x14ac:dyDescent="0.25">
      <c r="A3" s="278" t="s">
        <v>1071</v>
      </c>
      <c r="B3" s="278" t="s">
        <v>1083</v>
      </c>
      <c r="C3" s="278" t="s">
        <v>1072</v>
      </c>
      <c r="D3" s="278" t="s">
        <v>1084</v>
      </c>
      <c r="E3" s="278" t="s">
        <v>1073</v>
      </c>
      <c r="F3" s="278" t="s">
        <v>1085</v>
      </c>
      <c r="G3" s="278" t="s">
        <v>1074</v>
      </c>
      <c r="H3" s="278" t="s">
        <v>1086</v>
      </c>
      <c r="I3" s="279"/>
      <c r="J3" s="270" t="s">
        <v>406</v>
      </c>
      <c r="K3" s="69"/>
      <c r="L3" s="84"/>
      <c r="M3" s="89" t="s">
        <v>4</v>
      </c>
      <c r="N3" s="85"/>
      <c r="O3" s="68" t="s">
        <v>976</v>
      </c>
      <c r="P3" s="81"/>
      <c r="R3" s="168"/>
    </row>
    <row r="4" spans="1:18" s="102" customFormat="1" x14ac:dyDescent="0.25">
      <c r="A4" s="278" t="s">
        <v>1075</v>
      </c>
      <c r="B4" s="278" t="s">
        <v>1087</v>
      </c>
      <c r="C4" s="278" t="s">
        <v>1076</v>
      </c>
      <c r="D4" s="278" t="s">
        <v>1088</v>
      </c>
      <c r="E4" s="278" t="s">
        <v>1077</v>
      </c>
      <c r="F4" s="278" t="s">
        <v>1089</v>
      </c>
      <c r="G4" s="278" t="s">
        <v>1078</v>
      </c>
      <c r="H4" s="278" t="s">
        <v>1090</v>
      </c>
      <c r="I4" s="278"/>
      <c r="J4" s="267" t="s">
        <v>970</v>
      </c>
      <c r="K4" s="104" t="s">
        <v>394</v>
      </c>
      <c r="L4" s="87" t="s">
        <v>971</v>
      </c>
      <c r="M4" s="87" t="s">
        <v>972</v>
      </c>
      <c r="N4" s="87" t="s">
        <v>974</v>
      </c>
      <c r="O4" s="68" t="s">
        <v>977</v>
      </c>
      <c r="P4" s="81"/>
    </row>
    <row r="5" spans="1:18" s="102" customFormat="1" x14ac:dyDescent="0.25">
      <c r="A5" s="278" t="s">
        <v>1079</v>
      </c>
      <c r="B5" s="278" t="s">
        <v>1091</v>
      </c>
      <c r="C5" s="278" t="s">
        <v>1080</v>
      </c>
      <c r="D5" s="278" t="s">
        <v>1092</v>
      </c>
      <c r="E5" s="278" t="s">
        <v>1081</v>
      </c>
      <c r="F5" s="278" t="s">
        <v>1093</v>
      </c>
      <c r="G5" s="278" t="s">
        <v>1082</v>
      </c>
      <c r="H5" s="278" t="s">
        <v>1094</v>
      </c>
      <c r="I5" s="278"/>
      <c r="J5" s="268" t="str">
        <f>CHOOSE(IF(MOD($A$1+1911,12)&lt;&gt;0,MOD($A$1+1911,12),12),"雞","狗","豬","鼠","牛","虎","兔","龍","蛇","馬","羊","猴")</f>
        <v>龍</v>
      </c>
      <c r="K5" s="106" t="str">
        <f>CHOOSE(IF(MOD($A$1+1911,12)&lt;&gt;0,MOD($A$1+1911,12),12),"兔","龍","蛇","馬","羊","猴","雞","狗","豬","鼠","牛","虎")</f>
        <v>狗</v>
      </c>
      <c r="L5" s="74" t="str">
        <f>IF(RIGHT($B$1,1)="子","雞",IF(RIGHT($B$1,1)="丑","龍",IF(RIGHT($B$1,1)="寅","豬",IF(RIGHT($B$1,1)="卯","馬",IF(RIGHT($B$1,1)="辰","牛",IF(RIGHT($B$1,1)="巳","猴",IF(RIGHT($B$1,1)="午","兔",IF(RIGHT($B$1,1)="未","狗",IF(RIGHT($B$1,1)="申","蛇",IF(RIGHT($B$1,1)="酉","鼠",IF(RIGHT($B$1,1)="戌","羊",IF(RIGHT($B$1,1)="亥","虎",""))))))))))))</f>
        <v>牛</v>
      </c>
      <c r="M5" s="74" t="str">
        <f>IF(RIGHT($B$1,1)="子","雞、兔",IF(RIGHT($B$1,1)="丑","狗、龍",IF(RIGHT($B$1,1)="寅","豬、蛇",IF(RIGHT($B$1,1)="卯","鼠、馬",IF(RIGHT($B$1,1)="辰","牛、羊",IF(RIGHT($B$1,1)="巳","虎、猴",IF(RIGHT($B$1,1)="午","兔、雞",IF(RIGHT($B$1,1)="未","龍、狗",IF(RIGHT($B$1,1)="申","蛇、豬",IF(RIGHT($B$1,1)="酉","馬、鼠",IF(RIGHT($B$1,1)="戌","羊、牛",IF(RIGHT($B$1,1)="亥","猴、虎",""))))))))))))</f>
        <v>牛、羊</v>
      </c>
      <c r="N5" s="74" t="str">
        <f>IF(RIGHT($B$1,1)="子","羊",IF(RIGHT($B$1,1)="丑","馬",IF(RIGHT($B$1,1)="寅","蛇",IF(RIGHT($B$1,1)="卯","龍",IF(RIGHT($B$1,1)="辰","兔",IF(RIGHT($B$1,1)="巳","虎",IF(RIGHT($B$1,1)="午","牛",IF(RIGHT($B$1,1)="未","鼠",IF(RIGHT($B$1,1)="申","豬",IF(RIGHT($B$1,1)="酉","狗",IF(RIGHT($B$1,1)="戌","雞",IF(RIGHT($B$1,1)="亥","猴",""))))))))))))</f>
        <v>兔</v>
      </c>
      <c r="O5" s="75" t="s">
        <v>405</v>
      </c>
      <c r="P5" s="82"/>
    </row>
    <row r="6" spans="1:18" x14ac:dyDescent="0.25">
      <c r="A6" s="291"/>
      <c r="B6" s="166"/>
      <c r="C6" s="167"/>
      <c r="D6" s="14"/>
      <c r="E6" s="14"/>
      <c r="F6" s="88"/>
      <c r="G6" s="88"/>
      <c r="H6" s="88"/>
      <c r="I6" s="14"/>
      <c r="J6" s="88"/>
      <c r="K6" s="88"/>
      <c r="L6" s="88"/>
      <c r="M6" s="88"/>
      <c r="N6" s="88"/>
      <c r="O6" s="14"/>
      <c r="P6" s="112"/>
    </row>
    <row r="7" spans="1:18" x14ac:dyDescent="0.25">
      <c r="A7" s="56">
        <f>A1</f>
        <v>113</v>
      </c>
      <c r="B7" s="55" t="str">
        <f>CHOOSE(IF(MOD(A7+1911,60)&lt;&gt;0,MOD(A7+1911,60),60),"(辛酉)","(壬戌)","(癸亥)","(甲子)","(已丑)","(丙寅)","(丁卯)","(戊辰)","(己巳)","(庚午)","(辛未)","(壬申)","(癸酉)","(甲戌)","(乙亥)","(丙子)","(丁丑)","(戊寅)","(已卯)","(庚辰)","(辛巳)","(壬午)","(癸未)","(甲申)","(乙酉)","(丙戌)","(丁亥)","(戊子)","(己丑)","(庚寅)","(辛卯)","(壬辰)","(癸巳)","(甲午)","(乙未)","(丙申)","(丁酉)","(戊戌)","(己亥)","(庚子)","(辛丑)","(壬寅)","(癸卯)","(甲辰)","(乙巳)","(丙午)","(丁未)","(戊申)","(己酉)","(庚戌)","(辛亥)","(壬子)","(癸丑)","(甲寅)","(乙卯)","(丙辰)","(丁巳)","(戊午)","(己未)","(庚申")</f>
        <v>(甲辰)</v>
      </c>
      <c r="C7" s="53" t="s">
        <v>392</v>
      </c>
      <c r="D7" s="53"/>
      <c r="E7" s="53"/>
      <c r="F7" s="55"/>
      <c r="G7" s="55"/>
      <c r="H7" s="55"/>
      <c r="I7" s="53"/>
      <c r="J7" s="55"/>
      <c r="K7" s="55"/>
      <c r="L7" s="55"/>
      <c r="M7" s="55"/>
      <c r="N7" s="55"/>
      <c r="O7" s="124" t="s">
        <v>443</v>
      </c>
      <c r="P7" s="54" t="str">
        <f>CHOOSE(IF(MOD(A7+1911,60)&lt;&gt;0,MOD(A7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&amp;"大將軍"</f>
        <v>(李誠)大將軍</v>
      </c>
    </row>
    <row r="8" spans="1:18" x14ac:dyDescent="0.25">
      <c r="A8" s="39" t="s">
        <v>1</v>
      </c>
      <c r="B8" s="39" t="s">
        <v>407</v>
      </c>
      <c r="C8" s="99" t="s">
        <v>149</v>
      </c>
      <c r="D8" s="100" t="s">
        <v>148</v>
      </c>
      <c r="E8" s="101" t="s">
        <v>421</v>
      </c>
      <c r="F8" s="133" t="s">
        <v>282</v>
      </c>
      <c r="G8" s="39" t="s">
        <v>379</v>
      </c>
      <c r="H8" s="39" t="s">
        <v>270</v>
      </c>
      <c r="I8" s="38" t="s">
        <v>6</v>
      </c>
      <c r="J8" s="39" t="s">
        <v>312</v>
      </c>
      <c r="K8" s="39" t="s">
        <v>375</v>
      </c>
      <c r="L8" s="39" t="s">
        <v>376</v>
      </c>
      <c r="M8" s="39" t="s">
        <v>377</v>
      </c>
      <c r="N8" s="39" t="s">
        <v>147</v>
      </c>
      <c r="O8" s="38" t="s">
        <v>8</v>
      </c>
      <c r="P8" s="40" t="s">
        <v>10</v>
      </c>
    </row>
    <row r="9" spans="1:18" ht="18.75" customHeight="1" x14ac:dyDescent="0.25">
      <c r="A9" s="92">
        <v>1</v>
      </c>
      <c r="B9" s="92" t="s">
        <v>489</v>
      </c>
      <c r="C9" s="113">
        <v>300</v>
      </c>
      <c r="D9" s="113"/>
      <c r="E9" s="113"/>
      <c r="F9" s="92"/>
      <c r="G9" s="92">
        <f>IF(F9&gt;=600,1,0)</f>
        <v>0</v>
      </c>
      <c r="H9" s="92">
        <f>IF(I9="已收",C9+D9+E9+F9,0)</f>
        <v>300</v>
      </c>
      <c r="I9" s="113" t="s">
        <v>457</v>
      </c>
      <c r="J9" s="114">
        <f>IF($B9="","",VLOOKUP($B9,全部!$B$9:$P$508,9,0))</f>
        <v>53</v>
      </c>
      <c r="K9" s="115">
        <f>IF($B9="","",VLOOKUP($B9,全部!$B$9:$P$508,10,0))</f>
        <v>8</v>
      </c>
      <c r="L9" s="115">
        <f>IF($B9="","",VLOOKUP($B9,全部!$B$9:$P$508,11,0))</f>
        <v>16</v>
      </c>
      <c r="M9" s="115" t="str">
        <f>IF($B9="","",VLOOKUP($B9,全部!$B$9:$P$508,12,0))</f>
        <v>酉</v>
      </c>
      <c r="N9" s="92" t="str">
        <f>IF($B9="","",CHOOSE(IF(MOD(J9+1911,12)&lt;&gt;0,MOD(J9+1911,12),12),"雞","狗","豬","鼠","牛","虎","兔","龍","蛇","馬","羊","猴"))</f>
        <v>龍</v>
      </c>
      <c r="O9" s="125" t="str">
        <f>IF($B9="","",VLOOKUP($B9,全部!$B$9:$P$508,14,0))</f>
        <v>高雄市岡山區大昌街62號9樓</v>
      </c>
      <c r="P9" s="125">
        <f>IF($B9="","",VLOOKUP($B9,全部!$B$9:$P$508,15,0))</f>
        <v>0</v>
      </c>
    </row>
    <row r="10" spans="1:18" ht="18.95" customHeight="1" x14ac:dyDescent="0.25">
      <c r="A10" s="92">
        <f>A9+1</f>
        <v>2</v>
      </c>
      <c r="B10" s="92" t="s">
        <v>490</v>
      </c>
      <c r="C10" s="113"/>
      <c r="D10" s="113">
        <v>300</v>
      </c>
      <c r="E10" s="113"/>
      <c r="F10" s="92"/>
      <c r="G10" s="92">
        <f t="shared" ref="G10:G59" si="0">IF(F10&gt;=600,1,0)</f>
        <v>0</v>
      </c>
      <c r="H10" s="92">
        <f t="shared" ref="H10:H32" si="1">IF(I10="已收",C10+D10+E10+F10,0)</f>
        <v>300</v>
      </c>
      <c r="I10" s="113" t="s">
        <v>244</v>
      </c>
      <c r="J10" s="114">
        <f>IF($B10="","",VLOOKUP($B10,全部!$B$9:$P$508,9,0))</f>
        <v>73</v>
      </c>
      <c r="K10" s="115">
        <f>IF($B10="","",VLOOKUP($B10,全部!$B$9:$P$508,10,0))</f>
        <v>11</v>
      </c>
      <c r="L10" s="115">
        <f>IF($B10="","",VLOOKUP($B10,全部!$B$9:$P$508,11,0))</f>
        <v>29</v>
      </c>
      <c r="M10" s="115" t="str">
        <f>IF($B10="","",VLOOKUP($B10,全部!$B$9:$P$508,12,0))</f>
        <v>亥</v>
      </c>
      <c r="N10" s="92" t="str">
        <f t="shared" ref="N10:N32" si="2">IF($B10="","",CHOOSE(IF(MOD(J10+1911,12)&lt;&gt;0,MOD(J10+1911,12),12),"雞","狗","豬","鼠","牛","虎","兔","龍","蛇","馬","羊","猴"))</f>
        <v>鼠</v>
      </c>
      <c r="O10" s="125" t="str">
        <f>IF($B10="","",VLOOKUP($B10,全部!$B$9:$P$508,14,0))</f>
        <v>高雄市岡山區大昌街62號9樓</v>
      </c>
      <c r="P10" s="125">
        <f>IF($B10="","",VLOOKUP($B10,全部!$B$9:$P$508,15,0))</f>
        <v>0</v>
      </c>
    </row>
    <row r="11" spans="1:18" ht="18.95" customHeight="1" x14ac:dyDescent="0.25">
      <c r="A11" s="92">
        <f t="shared" ref="A11:A74" si="3">A10+1</f>
        <v>3</v>
      </c>
      <c r="B11" s="92" t="s">
        <v>492</v>
      </c>
      <c r="C11" s="113">
        <v>300</v>
      </c>
      <c r="D11" s="113"/>
      <c r="E11" s="113"/>
      <c r="F11" s="92"/>
      <c r="G11" s="92">
        <f t="shared" si="0"/>
        <v>0</v>
      </c>
      <c r="H11" s="92">
        <f t="shared" si="1"/>
        <v>300</v>
      </c>
      <c r="I11" s="113" t="s">
        <v>742</v>
      </c>
      <c r="J11" s="114">
        <f>IF($B11="","",VLOOKUP($B11,全部!$B$9:$P$508,9,0))</f>
        <v>53</v>
      </c>
      <c r="K11" s="115">
        <f>IF($B11="","",VLOOKUP($B11,全部!$B$9:$P$508,10,0))</f>
        <v>2</v>
      </c>
      <c r="L11" s="115">
        <f>IF($B11="","",VLOOKUP($B11,全部!$B$9:$P$508,11,0))</f>
        <v>9</v>
      </c>
      <c r="M11" s="115" t="str">
        <f>IF($B11="","",VLOOKUP($B11,全部!$B$9:$P$508,12,0))</f>
        <v>巳</v>
      </c>
      <c r="N11" s="92" t="str">
        <f t="shared" si="2"/>
        <v>龍</v>
      </c>
      <c r="O11" s="125" t="str">
        <f>IF($B11="","",VLOOKUP($B11,全部!$B$9:$P$508,14,0))</f>
        <v>台南市安南區府安路5段11巷35弄160號</v>
      </c>
      <c r="P11" s="125">
        <f>IF($B11="","",VLOOKUP($B11,全部!$B$9:$P$508,15,0))</f>
        <v>0</v>
      </c>
    </row>
    <row r="12" spans="1:18" ht="18.95" customHeight="1" x14ac:dyDescent="0.25">
      <c r="A12" s="92">
        <f t="shared" si="3"/>
        <v>4</v>
      </c>
      <c r="B12" s="92" t="s">
        <v>493</v>
      </c>
      <c r="C12" s="113"/>
      <c r="D12" s="113">
        <v>300</v>
      </c>
      <c r="E12" s="113"/>
      <c r="F12" s="92"/>
      <c r="G12" s="92">
        <f t="shared" si="0"/>
        <v>0</v>
      </c>
      <c r="H12" s="92">
        <f t="shared" si="1"/>
        <v>300</v>
      </c>
      <c r="I12" s="113" t="s">
        <v>833</v>
      </c>
      <c r="J12" s="114">
        <f>IF($B12="","",VLOOKUP($B12,全部!$B$9:$P$508,9,0))</f>
        <v>76</v>
      </c>
      <c r="K12" s="115">
        <f>IF($B12="","",VLOOKUP($B12,全部!$B$9:$P$508,10,0))</f>
        <v>11</v>
      </c>
      <c r="L12" s="115">
        <f>IF($B12="","",VLOOKUP($B12,全部!$B$9:$P$508,11,0))</f>
        <v>26</v>
      </c>
      <c r="M12" s="115" t="str">
        <f>IF($B12="","",VLOOKUP($B12,全部!$B$9:$P$508,12,0))</f>
        <v>吉</v>
      </c>
      <c r="N12" s="92" t="str">
        <f t="shared" si="2"/>
        <v>兔</v>
      </c>
      <c r="O12" s="125" t="str">
        <f>IF($B12="","",VLOOKUP($B12,全部!$B$9:$P$508,14,0))</f>
        <v>台南市安南區府安路5段11巷35弄160號</v>
      </c>
      <c r="P12" s="125">
        <f>IF($B12="","",VLOOKUP($B12,全部!$B$9:$P$508,15,0))</f>
        <v>0</v>
      </c>
    </row>
    <row r="13" spans="1:18" ht="18.95" customHeight="1" x14ac:dyDescent="0.25">
      <c r="A13" s="92">
        <f t="shared" si="3"/>
        <v>5</v>
      </c>
      <c r="B13" s="92" t="s">
        <v>879</v>
      </c>
      <c r="C13" s="113">
        <v>300</v>
      </c>
      <c r="D13" s="113"/>
      <c r="E13" s="113"/>
      <c r="F13" s="92"/>
      <c r="G13" s="92">
        <f t="shared" si="0"/>
        <v>0</v>
      </c>
      <c r="H13" s="92">
        <f t="shared" si="1"/>
        <v>300</v>
      </c>
      <c r="I13" s="113" t="s">
        <v>834</v>
      </c>
      <c r="J13" s="114">
        <f>IF($B13="","",VLOOKUP($B13,全部!$B$9:$P$508,9,0))</f>
        <v>71</v>
      </c>
      <c r="K13" s="115">
        <f>IF($B13="","",VLOOKUP($B13,全部!$B$9:$P$508,10,0))</f>
        <v>3</v>
      </c>
      <c r="L13" s="115">
        <f>IF($B13="","",VLOOKUP($B13,全部!$B$9:$P$508,11,0))</f>
        <v>2</v>
      </c>
      <c r="M13" s="115" t="str">
        <f>IF($B13="","",VLOOKUP($B13,全部!$B$9:$P$508,12,0))</f>
        <v>吉</v>
      </c>
      <c r="N13" s="92" t="str">
        <f t="shared" si="2"/>
        <v>狗</v>
      </c>
      <c r="O13" s="125" t="str">
        <f>IF($B13="","",VLOOKUP($B13,全部!$B$9:$P$508,14,0))</f>
        <v>新北市三重區環河南路222號4樓之6</v>
      </c>
      <c r="P13" s="125">
        <f>IF($B13="","",VLOOKUP($B13,全部!$B$9:$P$508,15,0))</f>
        <v>0</v>
      </c>
    </row>
    <row r="14" spans="1:18" ht="18.95" customHeight="1" x14ac:dyDescent="0.25">
      <c r="A14" s="92">
        <f t="shared" si="3"/>
        <v>6</v>
      </c>
      <c r="B14" s="92" t="s">
        <v>425</v>
      </c>
      <c r="C14" s="113"/>
      <c r="D14" s="113">
        <v>300</v>
      </c>
      <c r="E14" s="113"/>
      <c r="F14" s="92"/>
      <c r="G14" s="92">
        <f>IF(F14&gt;=600,1,0)</f>
        <v>0</v>
      </c>
      <c r="H14" s="92">
        <f t="shared" si="1"/>
        <v>300</v>
      </c>
      <c r="I14" s="113" t="s">
        <v>12</v>
      </c>
      <c r="J14" s="114">
        <f>IF($B14="","",VLOOKUP($B14,全部!$B$9:$P$508,9,0))</f>
        <v>39</v>
      </c>
      <c r="K14" s="115">
        <f>IF($B14="","",VLOOKUP($B14,全部!$B$9:$P$508,10,0))</f>
        <v>7</v>
      </c>
      <c r="L14" s="115">
        <f>IF($B14="","",VLOOKUP($B14,全部!$B$9:$P$508,11,0))</f>
        <v>4</v>
      </c>
      <c r="M14" s="115" t="str">
        <f>IF($B14="","",VLOOKUP($B14,全部!$B$9:$P$508,12,0))</f>
        <v>丑</v>
      </c>
      <c r="N14" s="92" t="str">
        <f t="shared" si="2"/>
        <v>虎</v>
      </c>
      <c r="O14" s="125" t="str">
        <f>IF($B14="","",VLOOKUP($B14,全部!$B$9:$P$508,14,0))</f>
        <v>高雄市三民區正忠街186巷5樓之2</v>
      </c>
      <c r="P14" s="125">
        <f>IF($B14="","",VLOOKUP($B14,全部!$B$9:$P$508,15,0))</f>
        <v>0</v>
      </c>
    </row>
    <row r="15" spans="1:18" ht="18.95" customHeight="1" x14ac:dyDescent="0.25">
      <c r="A15" s="92">
        <f t="shared" si="3"/>
        <v>7</v>
      </c>
      <c r="B15" s="144" t="s">
        <v>880</v>
      </c>
      <c r="C15" s="113">
        <v>250</v>
      </c>
      <c r="D15" s="113">
        <v>250</v>
      </c>
      <c r="E15" s="113"/>
      <c r="F15" s="92">
        <v>600</v>
      </c>
      <c r="G15" s="92">
        <f t="shared" ref="G15:G28" si="4">IF(F15&gt;=600,1,0)</f>
        <v>1</v>
      </c>
      <c r="H15" s="92">
        <f t="shared" si="1"/>
        <v>1100</v>
      </c>
      <c r="I15" s="113" t="s">
        <v>472</v>
      </c>
      <c r="J15" s="114">
        <f>IF($B15="","",VLOOKUP($B15,全部!$B$9:$P$508,9,0))</f>
        <v>41</v>
      </c>
      <c r="K15" s="115" t="str">
        <f>IF($B15="","",VLOOKUP($B15,全部!$B$9:$P$508,10,0))</f>
        <v>潤5</v>
      </c>
      <c r="L15" s="115">
        <f>IF($B15="","",VLOOKUP($B15,全部!$B$9:$P$508,11,0))</f>
        <v>19</v>
      </c>
      <c r="M15" s="115" t="str">
        <f>IF($B15="","",VLOOKUP($B15,全部!$B$9:$P$508,12,0))</f>
        <v>吉</v>
      </c>
      <c r="N15" s="92" t="str">
        <f t="shared" si="2"/>
        <v>龍</v>
      </c>
      <c r="O15" s="125" t="str">
        <f>IF($B15="","",VLOOKUP($B15,全部!$B$9:$P$508,14,0))</f>
        <v>台北市中山區復興南路1段34號11樓之1</v>
      </c>
      <c r="P15" s="125">
        <f>IF($B15="","",VLOOKUP($B15,全部!$B$9:$P$508,15,0))</f>
        <v>0</v>
      </c>
    </row>
    <row r="16" spans="1:18" ht="18.95" customHeight="1" x14ac:dyDescent="0.25">
      <c r="A16" s="92">
        <f t="shared" si="3"/>
        <v>8</v>
      </c>
      <c r="B16" s="92" t="s">
        <v>495</v>
      </c>
      <c r="C16" s="113"/>
      <c r="D16" s="113">
        <v>300</v>
      </c>
      <c r="E16" s="113"/>
      <c r="F16" s="92"/>
      <c r="G16" s="92">
        <f t="shared" si="4"/>
        <v>0</v>
      </c>
      <c r="H16" s="92">
        <f t="shared" si="1"/>
        <v>300</v>
      </c>
      <c r="I16" s="113" t="s">
        <v>742</v>
      </c>
      <c r="J16" s="114">
        <f>IF($B16="","",VLOOKUP($B16,全部!$B$9:$P$508,9,0))</f>
        <v>31</v>
      </c>
      <c r="K16" s="115">
        <f>IF($B16="","",VLOOKUP($B16,全部!$B$9:$P$508,10,0))</f>
        <v>7</v>
      </c>
      <c r="L16" s="115">
        <f>IF($B16="","",VLOOKUP($B16,全部!$B$9:$P$508,11,0))</f>
        <v>2</v>
      </c>
      <c r="M16" s="115" t="str">
        <f>IF($B16="","",VLOOKUP($B16,全部!$B$9:$P$508,12,0))</f>
        <v>吉</v>
      </c>
      <c r="N16" s="92" t="str">
        <f t="shared" si="2"/>
        <v>馬</v>
      </c>
      <c r="O16" s="125" t="str">
        <f>IF($B16="","",VLOOKUP($B16,全部!$B$9:$P$508,14,0))</f>
        <v>澎湖縣馬公市三多路172號</v>
      </c>
      <c r="P16" s="125">
        <f>IF($B16="","",VLOOKUP($B16,全部!$B$9:$P$508,15,0))</f>
        <v>0</v>
      </c>
    </row>
    <row r="17" spans="1:16" ht="18.95" customHeight="1" x14ac:dyDescent="0.25">
      <c r="A17" s="92">
        <f t="shared" si="3"/>
        <v>9</v>
      </c>
      <c r="B17" s="92" t="s">
        <v>878</v>
      </c>
      <c r="C17" s="113"/>
      <c r="D17" s="113">
        <v>300</v>
      </c>
      <c r="E17" s="113"/>
      <c r="F17" s="92"/>
      <c r="G17" s="92">
        <f t="shared" si="4"/>
        <v>0</v>
      </c>
      <c r="H17" s="92">
        <f t="shared" si="1"/>
        <v>300</v>
      </c>
      <c r="I17" s="113" t="s">
        <v>12</v>
      </c>
      <c r="J17" s="114">
        <f>IF($B17="","",VLOOKUP($B17,全部!$B$9:$P$508,9,0))</f>
        <v>36</v>
      </c>
      <c r="K17" s="115">
        <f>IF($B17="","",VLOOKUP($B17,全部!$B$9:$P$508,10,0))</f>
        <v>4</v>
      </c>
      <c r="L17" s="115">
        <f>IF($B17="","",VLOOKUP($B17,全部!$B$9:$P$508,11,0))</f>
        <v>5</v>
      </c>
      <c r="M17" s="115" t="str">
        <f>IF($B17="","",VLOOKUP($B17,全部!$B$9:$P$508,12,0))</f>
        <v>吉</v>
      </c>
      <c r="N17" s="92" t="str">
        <f t="shared" si="2"/>
        <v>豬</v>
      </c>
      <c r="O17" s="125" t="str">
        <f>IF($B17="","",VLOOKUP($B17,全部!$B$9:$P$508,14,0))</f>
        <v>澎湖縣馬公市三多路172號</v>
      </c>
      <c r="P17" s="125">
        <f>IF($B17="","",VLOOKUP($B17,全部!$B$9:$P$508,15,0))</f>
        <v>0</v>
      </c>
    </row>
    <row r="18" spans="1:16" ht="18.95" customHeight="1" x14ac:dyDescent="0.25">
      <c r="A18" s="92">
        <f t="shared" si="3"/>
        <v>10</v>
      </c>
      <c r="B18" s="92" t="s">
        <v>494</v>
      </c>
      <c r="C18" s="113"/>
      <c r="D18" s="113">
        <v>300</v>
      </c>
      <c r="E18" s="113"/>
      <c r="F18" s="92"/>
      <c r="G18" s="92">
        <f t="shared" si="4"/>
        <v>0</v>
      </c>
      <c r="H18" s="92">
        <f t="shared" si="1"/>
        <v>300</v>
      </c>
      <c r="I18" s="113" t="s">
        <v>12</v>
      </c>
      <c r="J18" s="114">
        <f>IF($B18="","",VLOOKUP($B18,全部!$B$9:$P$508,9,0))</f>
        <v>54</v>
      </c>
      <c r="K18" s="115">
        <f>IF($B18="","",VLOOKUP($B18,全部!$B$9:$P$508,10,0))</f>
        <v>7</v>
      </c>
      <c r="L18" s="115">
        <f>IF($B18="","",VLOOKUP($B18,全部!$B$9:$P$508,11,0))</f>
        <v>13</v>
      </c>
      <c r="M18" s="115" t="str">
        <f>IF($B18="","",VLOOKUP($B18,全部!$B$9:$P$508,12,0))</f>
        <v>卯</v>
      </c>
      <c r="N18" s="92" t="str">
        <f t="shared" si="2"/>
        <v>蛇</v>
      </c>
      <c r="O18" s="125" t="str">
        <f>IF($B18="","",VLOOKUP($B18,全部!$B$9:$P$508,14,0))</f>
        <v>台南市柳營區士林里柳營53之50號</v>
      </c>
      <c r="P18" s="125">
        <f>IF($B18="","",VLOOKUP($B18,全部!$B$9:$P$508,15,0))</f>
        <v>0</v>
      </c>
    </row>
    <row r="19" spans="1:16" ht="18.95" customHeight="1" x14ac:dyDescent="0.25">
      <c r="A19" s="92">
        <f t="shared" si="3"/>
        <v>11</v>
      </c>
      <c r="B19" s="92" t="s">
        <v>491</v>
      </c>
      <c r="C19" s="113"/>
      <c r="D19" s="113">
        <v>300</v>
      </c>
      <c r="E19" s="113"/>
      <c r="F19" s="92"/>
      <c r="G19" s="92">
        <f t="shared" si="4"/>
        <v>0</v>
      </c>
      <c r="H19" s="92">
        <f t="shared" si="1"/>
        <v>300</v>
      </c>
      <c r="I19" s="113" t="s">
        <v>459</v>
      </c>
      <c r="J19" s="114">
        <f>IF($B19="","",VLOOKUP($B19,全部!$B$9:$P$508,9,0))</f>
        <v>54</v>
      </c>
      <c r="K19" s="115">
        <f>IF($B19="","",VLOOKUP($B19,全部!$B$9:$P$508,10,0))</f>
        <v>10</v>
      </c>
      <c r="L19" s="115">
        <f>IF($B19="","",VLOOKUP($B19,全部!$B$9:$P$508,11,0))</f>
        <v>20</v>
      </c>
      <c r="M19" s="115" t="str">
        <f>IF($B19="","",VLOOKUP($B19,全部!$B$9:$P$508,12,0))</f>
        <v>吉</v>
      </c>
      <c r="N19" s="92" t="str">
        <f t="shared" si="2"/>
        <v>蛇</v>
      </c>
      <c r="O19" s="125" t="str">
        <f>IF($B19="","",VLOOKUP($B19,全部!$B$9:$P$508,14,0))</f>
        <v>新北市汐止區和平街6巷1弄4號5樓</v>
      </c>
      <c r="P19" s="125">
        <f>IF($B19="","",VLOOKUP($B19,全部!$B$9:$P$508,15,0))</f>
        <v>0</v>
      </c>
    </row>
    <row r="20" spans="1:16" ht="18.95" customHeight="1" x14ac:dyDescent="0.25">
      <c r="A20" s="92">
        <f t="shared" si="3"/>
        <v>12</v>
      </c>
      <c r="B20" s="92" t="s">
        <v>418</v>
      </c>
      <c r="C20" s="113"/>
      <c r="D20" s="113">
        <v>300</v>
      </c>
      <c r="E20" s="113"/>
      <c r="F20" s="92"/>
      <c r="G20" s="92">
        <f t="shared" si="4"/>
        <v>0</v>
      </c>
      <c r="H20" s="92">
        <f t="shared" si="1"/>
        <v>300</v>
      </c>
      <c r="I20" s="113" t="s">
        <v>460</v>
      </c>
      <c r="J20" s="114">
        <f>IF($B20="","",VLOOKUP($B20,全部!$B$9:$P$508,9,0))</f>
        <v>16</v>
      </c>
      <c r="K20" s="115">
        <f>IF($B20="","",VLOOKUP($B20,全部!$B$9:$P$508,10,0))</f>
        <v>6</v>
      </c>
      <c r="L20" s="115">
        <f>IF($B20="","",VLOOKUP($B20,全部!$B$9:$P$508,11,0))</f>
        <v>7</v>
      </c>
      <c r="M20" s="115" t="str">
        <f>IF($B20="","",VLOOKUP($B20,全部!$B$9:$P$508,12,0))</f>
        <v>吉</v>
      </c>
      <c r="N20" s="92" t="str">
        <f t="shared" si="2"/>
        <v>兔</v>
      </c>
      <c r="O20" s="125" t="str">
        <f>IF($B20="","",VLOOKUP($B20,全部!$B$9:$P$508,14,0))</f>
        <v>台北市汐止區和平街6巷1弄4號5樓</v>
      </c>
      <c r="P20" s="125">
        <f>IF($B20="","",VLOOKUP($B20,全部!$B$9:$P$508,15,0))</f>
        <v>0</v>
      </c>
    </row>
    <row r="21" spans="1:16" ht="18.95" customHeight="1" x14ac:dyDescent="0.25">
      <c r="A21" s="92">
        <f t="shared" si="3"/>
        <v>13</v>
      </c>
      <c r="B21" s="92" t="s">
        <v>283</v>
      </c>
      <c r="C21" s="113">
        <v>300</v>
      </c>
      <c r="D21" s="113"/>
      <c r="E21" s="113"/>
      <c r="F21" s="92"/>
      <c r="G21" s="92">
        <f t="shared" si="4"/>
        <v>0</v>
      </c>
      <c r="H21" s="92">
        <f t="shared" si="1"/>
        <v>300</v>
      </c>
      <c r="I21" s="113" t="s">
        <v>461</v>
      </c>
      <c r="J21" s="114">
        <f>IF($B21="","",VLOOKUP($B21,全部!$B$9:$P$508,9,0))</f>
        <v>47</v>
      </c>
      <c r="K21" s="115">
        <f>IF($B21="","",VLOOKUP($B21,全部!$B$9:$P$508,10,0))</f>
        <v>5</v>
      </c>
      <c r="L21" s="115">
        <f>IF($B21="","",VLOOKUP($B21,全部!$B$9:$P$508,11,0))</f>
        <v>9</v>
      </c>
      <c r="M21" s="115" t="str">
        <f>IF($B21="","",VLOOKUP($B21,全部!$B$9:$P$508,12,0))</f>
        <v>吉</v>
      </c>
      <c r="N21" s="92" t="str">
        <f t="shared" si="2"/>
        <v>狗</v>
      </c>
      <c r="O21" s="125" t="str">
        <f>IF($B21="","",VLOOKUP($B21,全部!$B$9:$P$508,14,0))</f>
        <v>台北市汐止區和平街6巷1弄4號5樓</v>
      </c>
      <c r="P21" s="125">
        <f>IF($B21="","",VLOOKUP($B21,全部!$B$9:$P$508,15,0))</f>
        <v>0</v>
      </c>
    </row>
    <row r="22" spans="1:16" ht="18.95" customHeight="1" x14ac:dyDescent="0.25">
      <c r="A22" s="92">
        <f t="shared" si="3"/>
        <v>14</v>
      </c>
      <c r="B22" s="92" t="s">
        <v>496</v>
      </c>
      <c r="C22" s="113"/>
      <c r="D22" s="113">
        <v>250</v>
      </c>
      <c r="E22" s="113">
        <v>250</v>
      </c>
      <c r="F22" s="92"/>
      <c r="G22" s="92">
        <f t="shared" si="4"/>
        <v>0</v>
      </c>
      <c r="H22" s="92">
        <f t="shared" si="1"/>
        <v>0</v>
      </c>
      <c r="I22" s="113"/>
      <c r="J22" s="114">
        <f>IF($B22="","",VLOOKUP($B22,全部!$B$9:$P$508,9,0))</f>
        <v>38</v>
      </c>
      <c r="K22" s="115">
        <f>IF($B22="","",VLOOKUP($B22,全部!$B$9:$P$508,10,0))</f>
        <v>11</v>
      </c>
      <c r="L22" s="115">
        <f>IF($B22="","",VLOOKUP($B22,全部!$B$9:$P$508,11,0))</f>
        <v>1</v>
      </c>
      <c r="M22" s="115" t="str">
        <f>IF($B22="","",VLOOKUP($B22,全部!$B$9:$P$508,12,0))</f>
        <v>午</v>
      </c>
      <c r="N22" s="92" t="str">
        <f t="shared" si="2"/>
        <v>牛</v>
      </c>
      <c r="O22" s="125" t="str">
        <f>IF($B22="","",VLOOKUP($B22,全部!$B$9:$P$508,14,0))</f>
        <v>高雄市前鎮區隆興街59巷46號</v>
      </c>
      <c r="P22" s="125">
        <f>IF($B22="","",VLOOKUP($B22,全部!$B$9:$P$508,15,0))</f>
        <v>0</v>
      </c>
    </row>
    <row r="23" spans="1:16" ht="18.95" customHeight="1" x14ac:dyDescent="0.25">
      <c r="A23" s="92">
        <f t="shared" si="3"/>
        <v>15</v>
      </c>
      <c r="B23" s="92" t="s">
        <v>423</v>
      </c>
      <c r="C23" s="113"/>
      <c r="D23" s="113">
        <v>250</v>
      </c>
      <c r="E23" s="113">
        <v>250</v>
      </c>
      <c r="F23" s="92"/>
      <c r="G23" s="92">
        <f t="shared" si="4"/>
        <v>0</v>
      </c>
      <c r="H23" s="92">
        <f t="shared" si="1"/>
        <v>500</v>
      </c>
      <c r="I23" s="113" t="s">
        <v>469</v>
      </c>
      <c r="J23" s="114">
        <f>IF($B23="","",VLOOKUP($B23,全部!$B$9:$P$508,9,0))</f>
        <v>62</v>
      </c>
      <c r="K23" s="115">
        <f>IF($B23="","",VLOOKUP($B23,全部!$B$9:$P$508,10,0))</f>
        <v>2</v>
      </c>
      <c r="L23" s="115">
        <f>IF($B23="","",VLOOKUP($B23,全部!$B$9:$P$508,11,0))</f>
        <v>2</v>
      </c>
      <c r="M23" s="115" t="str">
        <f>IF($B23="","",VLOOKUP($B23,全部!$B$9:$P$508,12,0))</f>
        <v>酉</v>
      </c>
      <c r="N23" s="92" t="str">
        <f t="shared" si="2"/>
        <v>牛</v>
      </c>
      <c r="O23" s="125" t="str">
        <f>IF($B23="","",VLOOKUP($B23,全部!$B$9:$P$508,14,0))</f>
        <v>台南市永康區埔聖街75巷12號5樓之2</v>
      </c>
      <c r="P23" s="125">
        <f>IF($B23="","",VLOOKUP($B23,全部!$B$9:$P$508,15,0))</f>
        <v>0</v>
      </c>
    </row>
    <row r="24" spans="1:16" ht="18.95" customHeight="1" x14ac:dyDescent="0.25">
      <c r="A24" s="92">
        <f t="shared" si="3"/>
        <v>16</v>
      </c>
      <c r="B24" s="92" t="s">
        <v>420</v>
      </c>
      <c r="C24" s="113">
        <v>250</v>
      </c>
      <c r="D24" s="113">
        <v>250</v>
      </c>
      <c r="E24" s="113"/>
      <c r="F24" s="92"/>
      <c r="G24" s="92">
        <f t="shared" si="4"/>
        <v>0</v>
      </c>
      <c r="H24" s="92">
        <f t="shared" si="1"/>
        <v>500</v>
      </c>
      <c r="I24" s="113" t="s">
        <v>244</v>
      </c>
      <c r="J24" s="114">
        <f>IF($B24="","",VLOOKUP($B24,全部!$B$9:$P$508,9,0))</f>
        <v>59</v>
      </c>
      <c r="K24" s="115">
        <f>IF($B24="","",VLOOKUP($B24,全部!$B$9:$P$508,10,0))</f>
        <v>2</v>
      </c>
      <c r="L24" s="115">
        <f>IF($B24="","",VLOOKUP($B24,全部!$B$9:$P$508,11,0))</f>
        <v>7</v>
      </c>
      <c r="M24" s="115" t="str">
        <f>IF($B24="","",VLOOKUP($B24,全部!$B$9:$P$508,12,0))</f>
        <v>吉</v>
      </c>
      <c r="N24" s="92" t="str">
        <f t="shared" si="2"/>
        <v>狗</v>
      </c>
      <c r="O24" s="125" t="str">
        <f>IF($B24="","",VLOOKUP($B24,全部!$B$9:$P$508,14,0))</f>
        <v>台南市新營區中華路81之2號</v>
      </c>
      <c r="P24" s="125">
        <f>IF($B24="","",VLOOKUP($B24,全部!$B$9:$P$508,15,0))</f>
        <v>0</v>
      </c>
    </row>
    <row r="25" spans="1:16" ht="18.95" customHeight="1" x14ac:dyDescent="0.25">
      <c r="A25" s="92">
        <f t="shared" si="3"/>
        <v>17</v>
      </c>
      <c r="B25" s="92" t="s">
        <v>497</v>
      </c>
      <c r="C25" s="113">
        <v>250</v>
      </c>
      <c r="D25" s="113">
        <v>250</v>
      </c>
      <c r="E25" s="113"/>
      <c r="F25" s="92"/>
      <c r="G25" s="92">
        <v>0</v>
      </c>
      <c r="H25" s="92">
        <f t="shared" si="1"/>
        <v>500</v>
      </c>
      <c r="I25" s="113" t="s">
        <v>430</v>
      </c>
      <c r="J25" s="114">
        <f>IF($B25="","",VLOOKUP($B25,全部!$B$9:$P$508,9,0))</f>
        <v>87</v>
      </c>
      <c r="K25" s="115" t="str">
        <f>IF($B25="","",VLOOKUP($B25,全部!$B$9:$P$508,10,0))</f>
        <v>潤5</v>
      </c>
      <c r="L25" s="115">
        <f>IF($B25="","",VLOOKUP($B25,全部!$B$9:$P$508,11,0))</f>
        <v>7</v>
      </c>
      <c r="M25" s="115" t="str">
        <f>IF($B25="","",VLOOKUP($B25,全部!$B$9:$P$508,12,0))</f>
        <v>丑</v>
      </c>
      <c r="N25" s="92" t="str">
        <f t="shared" si="2"/>
        <v>虎</v>
      </c>
      <c r="O25" s="125" t="str">
        <f>IF($B25="","",VLOOKUP($B25,全部!$B$9:$P$508,14,0))</f>
        <v>台南市柳營區中興南街11巷9弄10號</v>
      </c>
      <c r="P25" s="125">
        <f>IF($B25="","",VLOOKUP($B25,全部!$B$9:$P$508,15,0))</f>
        <v>0</v>
      </c>
    </row>
    <row r="26" spans="1:16" ht="18.95" customHeight="1" x14ac:dyDescent="0.25">
      <c r="A26" s="92">
        <f t="shared" si="3"/>
        <v>18</v>
      </c>
      <c r="B26" s="92" t="s">
        <v>428</v>
      </c>
      <c r="C26" s="113">
        <v>250</v>
      </c>
      <c r="D26" s="113">
        <v>250</v>
      </c>
      <c r="E26" s="113"/>
      <c r="F26" s="92"/>
      <c r="G26" s="92">
        <v>0</v>
      </c>
      <c r="H26" s="92">
        <f t="shared" si="1"/>
        <v>500</v>
      </c>
      <c r="I26" s="113" t="s">
        <v>430</v>
      </c>
      <c r="J26" s="114">
        <f>IF($B26="","",VLOOKUP($B26,全部!$B$9:$P$508,9,0))</f>
        <v>88</v>
      </c>
      <c r="K26" s="115">
        <f>IF($B26="","",VLOOKUP($B26,全部!$B$9:$P$508,10,0))</f>
        <v>5</v>
      </c>
      <c r="L26" s="115">
        <f>IF($B26="","",VLOOKUP($B26,全部!$B$9:$P$508,11,0))</f>
        <v>19</v>
      </c>
      <c r="M26" s="115" t="str">
        <f>IF($B26="","",VLOOKUP($B26,全部!$B$9:$P$508,12,0))</f>
        <v>亥</v>
      </c>
      <c r="N26" s="92" t="str">
        <f t="shared" si="2"/>
        <v>兔</v>
      </c>
      <c r="O26" s="125" t="str">
        <f>IF($B26="","",VLOOKUP($B26,全部!$B$9:$P$508,14,0))</f>
        <v>台南市柳營區中興南街11巷9弄10號</v>
      </c>
      <c r="P26" s="125">
        <f>IF($B26="","",VLOOKUP($B26,全部!$B$9:$P$508,15,0))</f>
        <v>0</v>
      </c>
    </row>
    <row r="27" spans="1:16" ht="18.95" customHeight="1" x14ac:dyDescent="0.25">
      <c r="A27" s="92">
        <f t="shared" si="3"/>
        <v>19</v>
      </c>
      <c r="B27" s="145" t="s">
        <v>424</v>
      </c>
      <c r="C27" s="113"/>
      <c r="D27" s="113">
        <v>300</v>
      </c>
      <c r="E27" s="113"/>
      <c r="F27" s="92">
        <v>600</v>
      </c>
      <c r="G27" s="92">
        <f t="shared" si="4"/>
        <v>1</v>
      </c>
      <c r="H27" s="92">
        <f t="shared" si="1"/>
        <v>900</v>
      </c>
      <c r="I27" s="113" t="s">
        <v>457</v>
      </c>
      <c r="J27" s="114">
        <f>IF($B27="","",VLOOKUP($B27,全部!$B$9:$P$508,9,0))</f>
        <v>54</v>
      </c>
      <c r="K27" s="115">
        <f>IF($B27="","",VLOOKUP($B27,全部!$B$9:$P$508,10,0))</f>
        <v>7</v>
      </c>
      <c r="L27" s="115">
        <f>IF($B27="","",VLOOKUP($B27,全部!$B$9:$P$508,11,0))</f>
        <v>5</v>
      </c>
      <c r="M27" s="115" t="str">
        <f>IF($B27="","",VLOOKUP($B27,全部!$B$9:$P$508,12,0))</f>
        <v>巳</v>
      </c>
      <c r="N27" s="92" t="str">
        <f t="shared" si="2"/>
        <v>蛇</v>
      </c>
      <c r="O27" s="125" t="str">
        <f>IF($B27="","",VLOOKUP($B27,全部!$B$9:$P$508,14,0))</f>
        <v>高雄市橋頭區仕豐南路大同巷7號</v>
      </c>
      <c r="P27" s="125" t="str">
        <f>IF($B27="","",VLOOKUP($B27,全部!$B$9:$P$508,15,0))</f>
        <v>0919437905</v>
      </c>
    </row>
    <row r="28" spans="1:16" ht="18.95" customHeight="1" x14ac:dyDescent="0.25">
      <c r="A28" s="92">
        <f t="shared" si="3"/>
        <v>20</v>
      </c>
      <c r="B28" s="144" t="s">
        <v>288</v>
      </c>
      <c r="C28" s="113"/>
      <c r="D28" s="113">
        <v>300</v>
      </c>
      <c r="E28" s="113"/>
      <c r="F28" s="92">
        <v>600</v>
      </c>
      <c r="G28" s="92">
        <f t="shared" si="4"/>
        <v>1</v>
      </c>
      <c r="H28" s="92">
        <f t="shared" si="1"/>
        <v>900</v>
      </c>
      <c r="I28" s="113" t="s">
        <v>457</v>
      </c>
      <c r="J28" s="114">
        <f>IF($B28="","",VLOOKUP($B28,全部!$B$9:$P$508,9,0))</f>
        <v>56</v>
      </c>
      <c r="K28" s="115">
        <f>IF($B28="","",VLOOKUP($B28,全部!$B$9:$P$508,10,0))</f>
        <v>8</v>
      </c>
      <c r="L28" s="115">
        <f>IF($B28="","",VLOOKUP($B28,全部!$B$9:$P$508,11,0))</f>
        <v>5</v>
      </c>
      <c r="M28" s="115" t="str">
        <f>IF($B28="","",VLOOKUP($B28,全部!$B$9:$P$508,12,0))</f>
        <v>申</v>
      </c>
      <c r="N28" s="92" t="str">
        <f t="shared" si="2"/>
        <v>羊</v>
      </c>
      <c r="O28" s="125" t="str">
        <f>IF($B28="","",VLOOKUP($B28,全部!$B$9:$P$508,14,0))</f>
        <v>高雄市橋頭區仕豐南路大同巷7號</v>
      </c>
      <c r="P28" s="125" t="str">
        <f>IF($B28="","",VLOOKUP($B28,全部!$B$9:$P$508,15,0))</f>
        <v>0921231302</v>
      </c>
    </row>
    <row r="29" spans="1:16" ht="18.95" customHeight="1" x14ac:dyDescent="0.25">
      <c r="A29" s="92">
        <f t="shared" si="3"/>
        <v>21</v>
      </c>
      <c r="B29" s="92" t="s">
        <v>427</v>
      </c>
      <c r="C29" s="113"/>
      <c r="D29" s="113">
        <v>300</v>
      </c>
      <c r="E29" s="113"/>
      <c r="F29" s="92"/>
      <c r="G29" s="92">
        <f>IF(F29&gt;=600,1,0)</f>
        <v>0</v>
      </c>
      <c r="H29" s="92">
        <f t="shared" si="1"/>
        <v>300</v>
      </c>
      <c r="I29" s="113" t="s">
        <v>244</v>
      </c>
      <c r="J29" s="114">
        <f>IF($B29="","",VLOOKUP($B29,全部!$B$9:$P$508,9,0))</f>
        <v>72</v>
      </c>
      <c r="K29" s="115">
        <f>IF($B29="","",VLOOKUP($B29,全部!$B$9:$P$508,10,0))</f>
        <v>9</v>
      </c>
      <c r="L29" s="115">
        <f>IF($B29="","",VLOOKUP($B29,全部!$B$9:$P$508,11,0))</f>
        <v>20</v>
      </c>
      <c r="M29" s="115" t="str">
        <f>IF($B29="","",VLOOKUP($B29,全部!$B$9:$P$508,12,0))</f>
        <v>吉</v>
      </c>
      <c r="N29" s="92" t="str">
        <f t="shared" si="2"/>
        <v>豬</v>
      </c>
      <c r="O29" s="125">
        <f>IF($B29="","",VLOOKUP($B29,全部!$B$9:$P$508,14,0))</f>
        <v>0</v>
      </c>
      <c r="P29" s="125">
        <f>IF($B29="","",VLOOKUP($B29,全部!$B$9:$P$508,15,0))</f>
        <v>0</v>
      </c>
    </row>
    <row r="30" spans="1:16" ht="18.95" customHeight="1" x14ac:dyDescent="0.25">
      <c r="A30" s="92">
        <f t="shared" si="3"/>
        <v>22</v>
      </c>
      <c r="B30" s="145" t="s">
        <v>444</v>
      </c>
      <c r="C30" s="137"/>
      <c r="D30" s="137">
        <v>250</v>
      </c>
      <c r="E30" s="137">
        <v>250</v>
      </c>
      <c r="F30" s="136">
        <v>600</v>
      </c>
      <c r="G30" s="92">
        <f>IF(F30&gt;=600,1,0)</f>
        <v>1</v>
      </c>
      <c r="H30" s="92">
        <f t="shared" si="1"/>
        <v>1100</v>
      </c>
      <c r="I30" s="137" t="s">
        <v>446</v>
      </c>
      <c r="J30" s="114">
        <f>IF($B30="","",VLOOKUP($B30,全部!$B$9:$P$508,9,0))</f>
        <v>50</v>
      </c>
      <c r="K30" s="115">
        <f>IF($B30="","",VLOOKUP($B30,全部!$B$9:$P$508,10,0))</f>
        <v>7</v>
      </c>
      <c r="L30" s="115">
        <f>IF($B30="","",VLOOKUP($B30,全部!$B$9:$P$508,11,0))</f>
        <v>3</v>
      </c>
      <c r="M30" s="115" t="str">
        <f>IF($B30="","",VLOOKUP($B30,全部!$B$9:$P$508,12,0))</f>
        <v>戊</v>
      </c>
      <c r="N30" s="92" t="str">
        <f t="shared" si="2"/>
        <v>牛</v>
      </c>
      <c r="O30" s="125" t="str">
        <f>IF($B30="","",VLOOKUP($B30,全部!$B$9:$P$508,14,0))</f>
        <v>台南市柳營區神農里350之13號</v>
      </c>
      <c r="P30" s="125" t="str">
        <f>IF($B30="","",VLOOKUP($B30,全部!$B$9:$P$508,15,0))</f>
        <v>0934330178</v>
      </c>
    </row>
    <row r="31" spans="1:16" ht="18.95" customHeight="1" x14ac:dyDescent="0.25">
      <c r="A31" s="92">
        <f t="shared" si="3"/>
        <v>23</v>
      </c>
      <c r="B31" s="148" t="s">
        <v>445</v>
      </c>
      <c r="C31" s="137"/>
      <c r="D31" s="137">
        <v>300</v>
      </c>
      <c r="E31" s="137"/>
      <c r="F31" s="136">
        <v>600</v>
      </c>
      <c r="G31" s="92">
        <f t="shared" si="0"/>
        <v>1</v>
      </c>
      <c r="H31" s="92">
        <f t="shared" si="1"/>
        <v>900</v>
      </c>
      <c r="I31" s="113" t="s">
        <v>458</v>
      </c>
      <c r="J31" s="114">
        <f>IF($B31="","",VLOOKUP($B31,全部!$B$9:$P$508,9,0))</f>
        <v>20</v>
      </c>
      <c r="K31" s="115">
        <f>IF($B31="","",VLOOKUP($B31,全部!$B$9:$P$508,10,0))</f>
        <v>5</v>
      </c>
      <c r="L31" s="115">
        <f>IF($B31="","",VLOOKUP($B31,全部!$B$9:$P$508,11,0))</f>
        <v>18</v>
      </c>
      <c r="M31" s="115" t="str">
        <f>IF($B31="","",VLOOKUP($B31,全部!$B$9:$P$508,12,0))</f>
        <v>吉</v>
      </c>
      <c r="N31" s="92" t="str">
        <f t="shared" si="2"/>
        <v>羊</v>
      </c>
      <c r="O31" s="125" t="str">
        <f>IF($B31="","",VLOOKUP($B31,全部!$B$9:$P$508,14,0))</f>
        <v>台南市柳營區神農里350之13號</v>
      </c>
      <c r="P31" s="125" t="str">
        <f>IF($B31="","",VLOOKUP($B31,全部!$B$9:$P$508,15,0))</f>
        <v>0934330178</v>
      </c>
    </row>
    <row r="32" spans="1:16" ht="18.95" customHeight="1" x14ac:dyDescent="0.25">
      <c r="A32" s="92">
        <f t="shared" si="3"/>
        <v>24</v>
      </c>
      <c r="B32" s="92" t="s">
        <v>462</v>
      </c>
      <c r="C32" s="137"/>
      <c r="D32" s="137">
        <v>250</v>
      </c>
      <c r="E32" s="137">
        <v>250</v>
      </c>
      <c r="F32" s="136"/>
      <c r="G32" s="92">
        <f t="shared" si="0"/>
        <v>0</v>
      </c>
      <c r="H32" s="92">
        <f t="shared" si="1"/>
        <v>500</v>
      </c>
      <c r="I32" s="113" t="s">
        <v>12</v>
      </c>
      <c r="J32" s="114">
        <f>IF($B32="","",VLOOKUP($B32,全部!$B$9:$P$508,9,0))</f>
        <v>70</v>
      </c>
      <c r="K32" s="115">
        <f>IF($B32="","",VLOOKUP($B32,全部!$B$9:$P$508,10,0))</f>
        <v>12</v>
      </c>
      <c r="L32" s="115">
        <f>IF($B32="","",VLOOKUP($B32,全部!$B$9:$P$508,11,0))</f>
        <v>17</v>
      </c>
      <c r="M32" s="115" t="str">
        <f>IF($B32="","",VLOOKUP($B32,全部!$B$9:$P$508,12,0))</f>
        <v>丑</v>
      </c>
      <c r="N32" s="92" t="str">
        <f t="shared" si="2"/>
        <v>雞</v>
      </c>
      <c r="O32" s="125">
        <f>IF($B32="","",VLOOKUP($B32,全部!$B$9:$P$508,14,0))</f>
        <v>0</v>
      </c>
      <c r="P32" s="125">
        <f>IF($B32="","",VLOOKUP($B32,全部!$B$9:$P$508,15,0))</f>
        <v>0</v>
      </c>
    </row>
    <row r="33" spans="1:16" ht="18.95" customHeight="1" x14ac:dyDescent="0.25">
      <c r="A33" s="92">
        <f t="shared" si="3"/>
        <v>25</v>
      </c>
      <c r="B33" s="92" t="s">
        <v>463</v>
      </c>
      <c r="C33" s="113"/>
      <c r="D33" s="113">
        <v>300</v>
      </c>
      <c r="E33" s="113"/>
      <c r="F33" s="92"/>
      <c r="G33" s="92">
        <f t="shared" si="0"/>
        <v>0</v>
      </c>
      <c r="H33" s="92">
        <f>IF(I33="已收",C33+D33+E33+F33,0)</f>
        <v>300</v>
      </c>
      <c r="I33" s="113" t="s">
        <v>12</v>
      </c>
      <c r="J33" s="149">
        <f>IF($B33="","",VLOOKUP($B33,全部!$B$9:$P$508,9,0))</f>
        <v>72</v>
      </c>
      <c r="K33" s="150">
        <f>IF($B33="","",VLOOKUP($B33,全部!$B$9:$P$508,10,0))</f>
        <v>1</v>
      </c>
      <c r="L33" s="150">
        <f>IF($B33="","",VLOOKUP($B33,全部!$B$9:$P$508,11,0))</f>
        <v>6</v>
      </c>
      <c r="M33" s="150" t="str">
        <f>IF($B33="","",VLOOKUP($B33,全部!$B$9:$P$508,12,0))</f>
        <v>辰</v>
      </c>
      <c r="N33" s="92" t="str">
        <f>IF($B33="","",CHOOSE(IF(MOD(J33+1911,12)&lt;&gt;0,MOD(J33+1911,12),12),"雞","狗","豬","鼠","牛","虎","兔","龍","蛇","馬","羊","猴"))</f>
        <v>豬</v>
      </c>
      <c r="O33" s="125">
        <f>IF($B33="","",VLOOKUP($B33,全部!$B$9:$P$508,14,0))</f>
        <v>0</v>
      </c>
      <c r="P33" s="125">
        <f>IF($B33="","",VLOOKUP($B33,全部!$B$9:$P$508,15,0))</f>
        <v>0</v>
      </c>
    </row>
    <row r="34" spans="1:16" ht="18.95" customHeight="1" x14ac:dyDescent="0.25">
      <c r="A34" s="92">
        <f t="shared" si="3"/>
        <v>26</v>
      </c>
      <c r="B34" s="92" t="s">
        <v>464</v>
      </c>
      <c r="C34" s="113"/>
      <c r="D34" s="113">
        <v>300</v>
      </c>
      <c r="E34" s="113"/>
      <c r="F34" s="92"/>
      <c r="G34" s="92">
        <f t="shared" si="0"/>
        <v>0</v>
      </c>
      <c r="H34" s="92">
        <f t="shared" ref="H34:H59" si="5">IF(I34="已收",C34+D34+E34+F34,0)</f>
        <v>300</v>
      </c>
      <c r="I34" s="113" t="s">
        <v>12</v>
      </c>
      <c r="J34" s="149">
        <f>IF($B34="","",VLOOKUP($B34,全部!$B$9:$P$508,9,0))</f>
        <v>94</v>
      </c>
      <c r="K34" s="150">
        <f>IF($B34="","",VLOOKUP($B34,全部!$B$9:$P$508,10,0))</f>
        <v>8</v>
      </c>
      <c r="L34" s="150">
        <f>IF($B34="","",VLOOKUP($B34,全部!$B$9:$P$508,11,0))</f>
        <v>1</v>
      </c>
      <c r="M34" s="150" t="str">
        <f>IF($B34="","",VLOOKUP($B34,全部!$B$9:$P$508,12,0))</f>
        <v>酉</v>
      </c>
      <c r="N34" s="92" t="str">
        <f t="shared" ref="N34:N59" si="6">IF($B34="","",CHOOSE(IF(MOD(J34+1911,12)&lt;&gt;0,MOD(J34+1911,12),12),"雞","狗","豬","鼠","牛","虎","兔","龍","蛇","馬","羊","猴"))</f>
        <v>雞</v>
      </c>
      <c r="O34" s="125">
        <f>IF($B34="","",VLOOKUP($B34,全部!$B$9:$P$508,14,0))</f>
        <v>0</v>
      </c>
      <c r="P34" s="125">
        <f>IF($B34="","",VLOOKUP($B34,全部!$B$9:$P$508,15,0))</f>
        <v>0</v>
      </c>
    </row>
    <row r="35" spans="1:16" ht="18.95" customHeight="1" x14ac:dyDescent="0.25">
      <c r="A35" s="92">
        <f t="shared" si="3"/>
        <v>27</v>
      </c>
      <c r="B35" s="92" t="s">
        <v>465</v>
      </c>
      <c r="C35" s="113"/>
      <c r="D35" s="113">
        <v>300</v>
      </c>
      <c r="E35" s="113"/>
      <c r="F35" s="92"/>
      <c r="G35" s="92">
        <f t="shared" si="0"/>
        <v>0</v>
      </c>
      <c r="H35" s="92">
        <f t="shared" si="5"/>
        <v>300</v>
      </c>
      <c r="I35" s="113" t="s">
        <v>244</v>
      </c>
      <c r="J35" s="149">
        <f>IF($B35="","",VLOOKUP($B35,全部!$B$9:$P$508,9,0))</f>
        <v>96</v>
      </c>
      <c r="K35" s="150">
        <f>IF($B35="","",VLOOKUP($B35,全部!$B$9:$P$508,10,0))</f>
        <v>3</v>
      </c>
      <c r="L35" s="150">
        <f>IF($B35="","",VLOOKUP($B35,全部!$B$9:$P$508,11,0))</f>
        <v>17</v>
      </c>
      <c r="M35" s="150" t="str">
        <f>IF($B35="","",VLOOKUP($B35,全部!$B$9:$P$508,12,0))</f>
        <v>辰</v>
      </c>
      <c r="N35" s="92" t="str">
        <f t="shared" si="6"/>
        <v>豬</v>
      </c>
      <c r="O35" s="125">
        <f>IF($B35="","",VLOOKUP($B35,全部!$B$9:$P$508,14,0))</f>
        <v>0</v>
      </c>
      <c r="P35" s="125">
        <f>IF($B35="","",VLOOKUP($B35,全部!$B$9:$P$508,15,0))</f>
        <v>0</v>
      </c>
    </row>
    <row r="36" spans="1:16" ht="18.95" customHeight="1" x14ac:dyDescent="0.25">
      <c r="A36" s="92">
        <f t="shared" si="3"/>
        <v>28</v>
      </c>
      <c r="B36" s="92" t="s">
        <v>466</v>
      </c>
      <c r="C36" s="113"/>
      <c r="D36" s="113">
        <v>300</v>
      </c>
      <c r="E36" s="113"/>
      <c r="F36" s="92"/>
      <c r="G36" s="92">
        <f t="shared" si="0"/>
        <v>0</v>
      </c>
      <c r="H36" s="92">
        <f t="shared" si="5"/>
        <v>300</v>
      </c>
      <c r="I36" s="113" t="s">
        <v>1149</v>
      </c>
      <c r="J36" s="149">
        <f>IF($B36="","",VLOOKUP($B36,全部!$B$9:$P$508,9,0))</f>
        <v>46</v>
      </c>
      <c r="K36" s="150">
        <f>IF($B36="","",VLOOKUP($B36,全部!$B$9:$P$508,10,0))</f>
        <v>11</v>
      </c>
      <c r="L36" s="150">
        <f>IF($B36="","",VLOOKUP($B36,全部!$B$9:$P$508,11,0))</f>
        <v>17</v>
      </c>
      <c r="M36" s="150" t="str">
        <f>IF($B36="","",VLOOKUP($B36,全部!$B$9:$P$508,12,0))</f>
        <v>吉</v>
      </c>
      <c r="N36" s="92" t="str">
        <f t="shared" si="6"/>
        <v>雞</v>
      </c>
      <c r="O36" s="125">
        <f>IF($B36="","",VLOOKUP($B36,全部!$B$9:$P$508,14,0))</f>
        <v>0</v>
      </c>
      <c r="P36" s="125">
        <f>IF($B36="","",VLOOKUP($B36,全部!$B$9:$P$508,15,0))</f>
        <v>0</v>
      </c>
    </row>
    <row r="37" spans="1:16" ht="18.95" customHeight="1" x14ac:dyDescent="0.25">
      <c r="A37" s="92">
        <f t="shared" si="3"/>
        <v>29</v>
      </c>
      <c r="B37" s="92" t="s">
        <v>467</v>
      </c>
      <c r="C37" s="113">
        <v>300</v>
      </c>
      <c r="D37" s="113"/>
      <c r="E37" s="113"/>
      <c r="F37" s="92"/>
      <c r="G37" s="92">
        <f t="shared" si="0"/>
        <v>0</v>
      </c>
      <c r="H37" s="92">
        <f t="shared" si="5"/>
        <v>300</v>
      </c>
      <c r="I37" s="113" t="s">
        <v>1150</v>
      </c>
      <c r="J37" s="149">
        <f>IF($B37="","",VLOOKUP($B37,全部!$B$9:$P$508,9,0))</f>
        <v>38</v>
      </c>
      <c r="K37" s="150">
        <f>IF($B37="","",VLOOKUP($B37,全部!$B$9:$P$508,10,0))</f>
        <v>6</v>
      </c>
      <c r="L37" s="150">
        <f>IF($B37="","",VLOOKUP($B37,全部!$B$9:$P$508,11,0))</f>
        <v>2</v>
      </c>
      <c r="M37" s="150" t="str">
        <f>IF($B37="","",VLOOKUP($B37,全部!$B$9:$P$508,12,0))</f>
        <v>午</v>
      </c>
      <c r="N37" s="92" t="str">
        <f t="shared" si="6"/>
        <v>牛</v>
      </c>
      <c r="O37" s="125" t="str">
        <f>IF($B37="","",VLOOKUP($B37,全部!$B$9:$P$508,14,0))</f>
        <v>高雄市仁武區赤東四街42巷16號</v>
      </c>
      <c r="P37" s="125">
        <f>IF($B37="","",VLOOKUP($B37,全部!$B$9:$P$508,15,0))</f>
        <v>0</v>
      </c>
    </row>
    <row r="38" spans="1:16" ht="18.95" customHeight="1" x14ac:dyDescent="0.25">
      <c r="A38" s="92">
        <f t="shared" si="3"/>
        <v>30</v>
      </c>
      <c r="B38" s="92" t="s">
        <v>468</v>
      </c>
      <c r="C38" s="113">
        <v>300</v>
      </c>
      <c r="D38" s="113"/>
      <c r="E38" s="113"/>
      <c r="F38" s="92"/>
      <c r="G38" s="92">
        <f t="shared" si="0"/>
        <v>0</v>
      </c>
      <c r="H38" s="92">
        <f t="shared" si="5"/>
        <v>300</v>
      </c>
      <c r="I38" s="113" t="s">
        <v>1150</v>
      </c>
      <c r="J38" s="149">
        <f>IF($B38="","",VLOOKUP($B38,全部!$B$9:$P$508,9,0))</f>
        <v>59</v>
      </c>
      <c r="K38" s="150">
        <f>IF($B38="","",VLOOKUP($B38,全部!$B$9:$P$508,10,0))</f>
        <v>2</v>
      </c>
      <c r="L38" s="150">
        <f>IF($B38="","",VLOOKUP($B38,全部!$B$9:$P$508,11,0))</f>
        <v>29</v>
      </c>
      <c r="M38" s="150" t="str">
        <f>IF($B38="","",VLOOKUP($B38,全部!$B$9:$P$508,12,0))</f>
        <v>亥</v>
      </c>
      <c r="N38" s="92" t="str">
        <f t="shared" si="6"/>
        <v>狗</v>
      </c>
      <c r="O38" s="125" t="str">
        <f>IF($B38="","",VLOOKUP($B38,全部!$B$9:$P$508,14,0))</f>
        <v>高雄市仁武區赤東四街42巷16號</v>
      </c>
      <c r="P38" s="125">
        <f>IF($B38="","",VLOOKUP($B38,全部!$B$9:$P$508,15,0))</f>
        <v>0</v>
      </c>
    </row>
    <row r="39" spans="1:16" ht="18.95" customHeight="1" x14ac:dyDescent="0.25">
      <c r="A39" s="92">
        <f t="shared" si="3"/>
        <v>31</v>
      </c>
      <c r="B39" s="92" t="s">
        <v>470</v>
      </c>
      <c r="C39" s="113">
        <v>250</v>
      </c>
      <c r="D39" s="113">
        <v>250</v>
      </c>
      <c r="E39" s="113">
        <v>300</v>
      </c>
      <c r="F39" s="92"/>
      <c r="G39" s="92">
        <f t="shared" si="0"/>
        <v>0</v>
      </c>
      <c r="H39" s="92">
        <f t="shared" si="5"/>
        <v>0</v>
      </c>
      <c r="I39" s="113"/>
      <c r="J39" s="149">
        <f>IF($B39="","",VLOOKUP($B39,全部!$B$9:$P$508,9,0))</f>
        <v>41</v>
      </c>
      <c r="K39" s="150">
        <f>IF($B39="","",VLOOKUP($B39,全部!$B$9:$P$508,10,0))</f>
        <v>11</v>
      </c>
      <c r="L39" s="150">
        <f>IF($B39="","",VLOOKUP($B39,全部!$B$9:$P$508,11,0))</f>
        <v>12</v>
      </c>
      <c r="M39" s="150" t="str">
        <f>IF($B39="","",VLOOKUP($B39,全部!$B$9:$P$508,12,0))</f>
        <v>吉</v>
      </c>
      <c r="N39" s="92" t="str">
        <f t="shared" si="6"/>
        <v>龍</v>
      </c>
      <c r="O39" s="125">
        <f>IF($B39="","",VLOOKUP($B39,全部!$B$9:$P$508,14,0))</f>
        <v>0</v>
      </c>
      <c r="P39" s="125">
        <f>IF($B39="","",VLOOKUP($B39,全部!$B$9:$P$508,15,0))</f>
        <v>0</v>
      </c>
    </row>
    <row r="40" spans="1:16" ht="18.95" customHeight="1" x14ac:dyDescent="0.25">
      <c r="A40" s="92">
        <f t="shared" si="3"/>
        <v>32</v>
      </c>
      <c r="B40" s="92" t="s">
        <v>471</v>
      </c>
      <c r="C40" s="113"/>
      <c r="D40" s="113">
        <v>300</v>
      </c>
      <c r="E40" s="113"/>
      <c r="F40" s="92"/>
      <c r="G40" s="92">
        <f t="shared" si="0"/>
        <v>0</v>
      </c>
      <c r="H40" s="92">
        <f t="shared" si="5"/>
        <v>300</v>
      </c>
      <c r="I40" s="113" t="s">
        <v>12</v>
      </c>
      <c r="J40" s="149">
        <f>IF($B40="","",VLOOKUP($B40,全部!$B$9:$P$508,9,0))</f>
        <v>49</v>
      </c>
      <c r="K40" s="150">
        <f>IF($B40="","",VLOOKUP($B40,全部!$B$9:$P$508,10,0))</f>
        <v>9</v>
      </c>
      <c r="L40" s="150">
        <f>IF($B40="","",VLOOKUP($B40,全部!$B$9:$P$508,11,0))</f>
        <v>9</v>
      </c>
      <c r="M40" s="150" t="str">
        <f>IF($B40="","",VLOOKUP($B40,全部!$B$9:$P$508,12,0))</f>
        <v>吉</v>
      </c>
      <c r="N40" s="92" t="str">
        <f t="shared" si="6"/>
        <v>鼠</v>
      </c>
      <c r="O40" s="125">
        <f>IF($B40="","",VLOOKUP($B40,全部!$B$9:$P$508,14,0))</f>
        <v>0</v>
      </c>
      <c r="P40" s="125">
        <f>IF($B40="","",VLOOKUP($B40,全部!$B$9:$P$508,15,0))</f>
        <v>0</v>
      </c>
    </row>
    <row r="41" spans="1:16" ht="18.95" customHeight="1" x14ac:dyDescent="0.25">
      <c r="A41" s="92">
        <f t="shared" si="3"/>
        <v>33</v>
      </c>
      <c r="B41" s="145" t="s">
        <v>909</v>
      </c>
      <c r="C41" s="113"/>
      <c r="D41" s="113"/>
      <c r="E41" s="113"/>
      <c r="F41" s="92">
        <v>600</v>
      </c>
      <c r="G41" s="92">
        <f t="shared" si="0"/>
        <v>1</v>
      </c>
      <c r="H41" s="92">
        <f t="shared" si="5"/>
        <v>600</v>
      </c>
      <c r="I41" s="113" t="s">
        <v>832</v>
      </c>
      <c r="J41" s="149">
        <f>IF($B41="","",VLOOKUP($B41,全部!$B$9:$P$508,9,0))</f>
        <v>43</v>
      </c>
      <c r="K41" s="150">
        <f>IF($B41="","",VLOOKUP($B41,全部!$B$9:$P$508,10,0))</f>
        <v>12</v>
      </c>
      <c r="L41" s="150">
        <f>IF($B41="","",VLOOKUP($B41,全部!$B$9:$P$508,11,0))</f>
        <v>20</v>
      </c>
      <c r="M41" s="150" t="str">
        <f>IF($B41="","",VLOOKUP($B41,全部!$B$9:$P$508,12,0))</f>
        <v>辰</v>
      </c>
      <c r="N41" s="92" t="str">
        <f t="shared" si="6"/>
        <v>馬</v>
      </c>
      <c r="O41" s="125" t="str">
        <f>IF($B41="","",VLOOKUP($B41,全部!$B$9:$P$508,14,0))</f>
        <v>台南市新營區周武街87號</v>
      </c>
      <c r="P41" s="125" t="str">
        <f>IF($B41="","",VLOOKUP($B41,全部!$B$9:$P$508,15,0))</f>
        <v>0919176185</v>
      </c>
    </row>
    <row r="42" spans="1:16" ht="18.95" customHeight="1" x14ac:dyDescent="0.25">
      <c r="A42" s="92">
        <f t="shared" si="3"/>
        <v>34</v>
      </c>
      <c r="B42" s="148" t="s">
        <v>882</v>
      </c>
      <c r="C42" s="113"/>
      <c r="D42" s="113"/>
      <c r="E42" s="113"/>
      <c r="F42" s="92">
        <v>600</v>
      </c>
      <c r="G42" s="92">
        <f t="shared" si="0"/>
        <v>1</v>
      </c>
      <c r="H42" s="92">
        <f t="shared" si="5"/>
        <v>600</v>
      </c>
      <c r="I42" s="113" t="s">
        <v>481</v>
      </c>
      <c r="J42" s="149">
        <f>IF($B42="","",VLOOKUP($B42,全部!$B$9:$P$508,9,0))</f>
        <v>73</v>
      </c>
      <c r="K42" s="150">
        <f>IF($B42="","",VLOOKUP($B42,全部!$B$9:$P$508,10,0))</f>
        <v>6</v>
      </c>
      <c r="L42" s="150">
        <f>IF($B42="","",VLOOKUP($B42,全部!$B$9:$P$508,11,0))</f>
        <v>7</v>
      </c>
      <c r="M42" s="150" t="str">
        <f>IF($B42="","",VLOOKUP($B42,全部!$B$9:$P$508,12,0))</f>
        <v>酉</v>
      </c>
      <c r="N42" s="92" t="str">
        <f t="shared" si="6"/>
        <v>鼠</v>
      </c>
      <c r="O42" s="125" t="str">
        <f>IF($B42="","",VLOOKUP($B42,全部!$B$9:$P$508,14,0))</f>
        <v>台南市安南區同安路36巷43號</v>
      </c>
      <c r="P42" s="125">
        <f>IF($B42="","",VLOOKUP($B42,全部!$B$9:$P$508,15,0))</f>
        <v>0</v>
      </c>
    </row>
    <row r="43" spans="1:16" ht="18.95" customHeight="1" x14ac:dyDescent="0.25">
      <c r="A43" s="92">
        <f t="shared" si="3"/>
        <v>35</v>
      </c>
      <c r="B43" s="145" t="s">
        <v>883</v>
      </c>
      <c r="C43" s="113"/>
      <c r="D43" s="113"/>
      <c r="E43" s="113"/>
      <c r="F43" s="92">
        <v>600</v>
      </c>
      <c r="G43" s="92">
        <f t="shared" si="0"/>
        <v>1</v>
      </c>
      <c r="H43" s="92">
        <f t="shared" si="5"/>
        <v>600</v>
      </c>
      <c r="I43" s="113" t="s">
        <v>484</v>
      </c>
      <c r="J43" s="149">
        <f>IF($B43="","",VLOOKUP($B43,全部!$B$9:$P$508,9,0))</f>
        <v>31</v>
      </c>
      <c r="K43" s="150">
        <f>IF($B43="","",VLOOKUP($B43,全部!$B$9:$P$508,10,0))</f>
        <v>1</v>
      </c>
      <c r="L43" s="150">
        <f>IF($B43="","",VLOOKUP($B43,全部!$B$9:$P$508,11,0))</f>
        <v>4</v>
      </c>
      <c r="M43" s="150" t="str">
        <f>IF($B43="","",VLOOKUP($B43,全部!$B$9:$P$508,12,0))</f>
        <v>寅</v>
      </c>
      <c r="N43" s="92" t="str">
        <f t="shared" si="6"/>
        <v>馬</v>
      </c>
      <c r="O43" s="125" t="str">
        <f>IF($B43="","",VLOOKUP($B43,全部!$B$9:$P$508,14,0))</f>
        <v>高雄市橋頭區中崎路灣仔溝弄51號</v>
      </c>
      <c r="P43" s="125" t="str">
        <f>IF($B43="","",VLOOKUP($B43,全部!$B$9:$P$508,15,0))</f>
        <v>0910193332</v>
      </c>
    </row>
    <row r="44" spans="1:16" ht="18.95" customHeight="1" x14ac:dyDescent="0.25">
      <c r="A44" s="92">
        <f t="shared" si="3"/>
        <v>36</v>
      </c>
      <c r="B44" s="92" t="s">
        <v>482</v>
      </c>
      <c r="C44" s="113">
        <v>300</v>
      </c>
      <c r="D44" s="113"/>
      <c r="E44" s="113"/>
      <c r="F44" s="92"/>
      <c r="G44" s="92">
        <f t="shared" si="0"/>
        <v>0</v>
      </c>
      <c r="H44" s="92">
        <f t="shared" si="5"/>
        <v>300</v>
      </c>
      <c r="I44" s="113" t="s">
        <v>12</v>
      </c>
      <c r="J44" s="149">
        <f>IF($B44="","",VLOOKUP($B44,全部!$B$9:$P$508,9,0))</f>
        <v>83</v>
      </c>
      <c r="K44" s="150">
        <f>IF($B44="","",VLOOKUP($B44,全部!$B$9:$P$508,10,0))</f>
        <v>3</v>
      </c>
      <c r="L44" s="150">
        <f>IF($B44="","",VLOOKUP($B44,全部!$B$9:$P$508,11,0))</f>
        <v>9</v>
      </c>
      <c r="M44" s="150" t="str">
        <f>IF($B44="","",VLOOKUP($B44,全部!$B$9:$P$508,12,0))</f>
        <v>申</v>
      </c>
      <c r="N44" s="92" t="str">
        <f t="shared" si="6"/>
        <v>狗</v>
      </c>
      <c r="O44" s="125" t="str">
        <f>IF($B44="","",VLOOKUP($B44,全部!$B$9:$P$508,14,0))</f>
        <v>台南市南區鯤鯓路26-2號</v>
      </c>
      <c r="P44" s="125" t="str">
        <f>IF($B44="","",VLOOKUP($B44,全部!$B$9:$P$508,15,0))</f>
        <v>093341702</v>
      </c>
    </row>
    <row r="45" spans="1:16" ht="18.95" customHeight="1" x14ac:dyDescent="0.25">
      <c r="A45" s="92">
        <f t="shared" si="3"/>
        <v>37</v>
      </c>
      <c r="B45" s="92" t="s">
        <v>483</v>
      </c>
      <c r="C45" s="113"/>
      <c r="D45" s="113"/>
      <c r="E45" s="113">
        <v>300</v>
      </c>
      <c r="F45" s="92"/>
      <c r="G45" s="92">
        <f t="shared" si="0"/>
        <v>0</v>
      </c>
      <c r="H45" s="92">
        <f t="shared" si="5"/>
        <v>300</v>
      </c>
      <c r="I45" s="113" t="s">
        <v>12</v>
      </c>
      <c r="J45" s="149">
        <f>IF($B45="","",VLOOKUP($B45,全部!$B$9:$P$508,9,0))</f>
        <v>55</v>
      </c>
      <c r="K45" s="150" t="str">
        <f>IF($B45="","",VLOOKUP($B45,全部!$B$9:$P$508,10,0))</f>
        <v>潤3</v>
      </c>
      <c r="L45" s="150">
        <f>IF($B45="","",VLOOKUP($B45,全部!$B$9:$P$508,11,0))</f>
        <v>28</v>
      </c>
      <c r="M45" s="150" t="str">
        <f>IF($B45="","",VLOOKUP($B45,全部!$B$9:$P$508,12,0))</f>
        <v>辰</v>
      </c>
      <c r="N45" s="92" t="str">
        <f t="shared" si="6"/>
        <v>馬</v>
      </c>
      <c r="O45" s="125" t="str">
        <f>IF($B45="","",VLOOKUP($B45,全部!$B$9:$P$508,14,0))</f>
        <v>台南市南區鯤鯓路26-2號</v>
      </c>
      <c r="P45" s="125" t="str">
        <f>IF($B45="","",VLOOKUP($B45,全部!$B$9:$P$508,15,0))</f>
        <v>0933351833</v>
      </c>
    </row>
    <row r="46" spans="1:16" ht="18.95" customHeight="1" x14ac:dyDescent="0.25">
      <c r="A46" s="92">
        <f t="shared" si="3"/>
        <v>38</v>
      </c>
      <c r="B46" s="92" t="s">
        <v>485</v>
      </c>
      <c r="C46" s="113"/>
      <c r="D46" s="113"/>
      <c r="E46" s="113">
        <v>300</v>
      </c>
      <c r="F46" s="92"/>
      <c r="G46" s="92">
        <f t="shared" si="0"/>
        <v>0</v>
      </c>
      <c r="H46" s="92">
        <f t="shared" si="5"/>
        <v>300</v>
      </c>
      <c r="I46" s="113" t="s">
        <v>12</v>
      </c>
      <c r="J46" s="149">
        <f>IF($B46="","",VLOOKUP($B46,全部!$B$9:$P$508,9,0))</f>
        <v>85</v>
      </c>
      <c r="K46" s="150">
        <f>IF($B46="","",VLOOKUP($B46,全部!$B$9:$P$508,10,0))</f>
        <v>1</v>
      </c>
      <c r="L46" s="150">
        <f>IF($B46="","",VLOOKUP($B46,全部!$B$9:$P$508,11,0))</f>
        <v>3</v>
      </c>
      <c r="M46" s="150" t="str">
        <f>IF($B46="","",VLOOKUP($B46,全部!$B$9:$P$508,12,0))</f>
        <v>亥</v>
      </c>
      <c r="N46" s="92" t="str">
        <f t="shared" si="6"/>
        <v>鼠</v>
      </c>
      <c r="O46" s="125" t="str">
        <f>IF($B46="","",VLOOKUP($B46,全部!$B$9:$P$508,14,0))</f>
        <v>台南市南區鯤鯓路26-2號</v>
      </c>
      <c r="P46" s="125" t="str">
        <f>IF($B46="","",VLOOKUP($B46,全部!$B$9:$P$508,15,0))</f>
        <v>093341703</v>
      </c>
    </row>
    <row r="47" spans="1:16" ht="18.95" customHeight="1" x14ac:dyDescent="0.25">
      <c r="A47" s="92">
        <f t="shared" si="3"/>
        <v>39</v>
      </c>
      <c r="B47" s="92" t="s">
        <v>498</v>
      </c>
      <c r="C47" s="113"/>
      <c r="D47" s="113"/>
      <c r="E47" s="113">
        <v>300</v>
      </c>
      <c r="F47" s="92"/>
      <c r="G47" s="92">
        <f t="shared" si="0"/>
        <v>0</v>
      </c>
      <c r="H47" s="92">
        <f t="shared" si="5"/>
        <v>300</v>
      </c>
      <c r="I47" s="113" t="s">
        <v>12</v>
      </c>
      <c r="J47" s="149">
        <f>IF($B47="","",VLOOKUP($B47,全部!$B$9:$P$508,9,0))</f>
        <v>60</v>
      </c>
      <c r="K47" s="150">
        <f>IF($B47="","",VLOOKUP($B47,全部!$B$9:$P$508,10,0))</f>
        <v>5</v>
      </c>
      <c r="L47" s="150">
        <f>IF($B47="","",VLOOKUP($B47,全部!$B$9:$P$508,11,0))</f>
        <v>1</v>
      </c>
      <c r="M47" s="150" t="str">
        <f>IF($B47="","",VLOOKUP($B47,全部!$B$9:$P$508,12,0))</f>
        <v>申</v>
      </c>
      <c r="N47" s="92" t="str">
        <f t="shared" si="6"/>
        <v>豬</v>
      </c>
      <c r="O47" s="125" t="str">
        <f>IF($B47="","",VLOOKUP($B47,全部!$B$9:$P$508,14,0))</f>
        <v>台南市南區鯤鯓路26-2號</v>
      </c>
      <c r="P47" s="125" t="str">
        <f>IF($B47="","",VLOOKUP($B47,全部!$B$9:$P$508,15,0))</f>
        <v>0933351834</v>
      </c>
    </row>
    <row r="48" spans="1:16" ht="18.95" customHeight="1" x14ac:dyDescent="0.25">
      <c r="A48" s="92">
        <f t="shared" si="3"/>
        <v>40</v>
      </c>
      <c r="B48" s="144" t="s">
        <v>487</v>
      </c>
      <c r="C48" s="113">
        <v>300</v>
      </c>
      <c r="D48" s="113"/>
      <c r="E48" s="113"/>
      <c r="F48" s="92">
        <v>600</v>
      </c>
      <c r="G48" s="92">
        <f t="shared" si="0"/>
        <v>1</v>
      </c>
      <c r="H48" s="92">
        <f t="shared" si="5"/>
        <v>900</v>
      </c>
      <c r="I48" s="113" t="s">
        <v>1040</v>
      </c>
      <c r="J48" s="149">
        <f>IF($B48="","",VLOOKUP($B48,全部!$B$9:$P$508,9,0))</f>
        <v>53</v>
      </c>
      <c r="K48" s="150">
        <f>IF($B48="","",VLOOKUP($B48,全部!$B$9:$P$508,10,0))</f>
        <v>2</v>
      </c>
      <c r="L48" s="150">
        <f>IF($B48="","",VLOOKUP($B48,全部!$B$9:$P$508,11,0))</f>
        <v>9</v>
      </c>
      <c r="M48" s="150" t="str">
        <f>IF($B48="","",VLOOKUP($B48,全部!$B$9:$P$508,12,0))</f>
        <v>寅</v>
      </c>
      <c r="N48" s="92" t="str">
        <f t="shared" si="6"/>
        <v>龍</v>
      </c>
      <c r="O48" s="125" t="str">
        <f>IF($B48="","",VLOOKUP($B48,全部!$B$9:$P$508,14,0))</f>
        <v>台南市柳營區神農里果毅後356號</v>
      </c>
      <c r="P48" s="125">
        <f>IF($B48="","",VLOOKUP($B48,全部!$B$9:$P$508,15,0))</f>
        <v>0</v>
      </c>
    </row>
    <row r="49" spans="1:16" ht="18.95" customHeight="1" x14ac:dyDescent="0.25">
      <c r="A49" s="92">
        <f t="shared" si="3"/>
        <v>41</v>
      </c>
      <c r="B49" s="145" t="s">
        <v>981</v>
      </c>
      <c r="C49" s="113"/>
      <c r="D49" s="113">
        <v>300</v>
      </c>
      <c r="E49" s="113"/>
      <c r="F49" s="92">
        <v>600</v>
      </c>
      <c r="G49" s="92">
        <f t="shared" si="0"/>
        <v>1</v>
      </c>
      <c r="H49" s="92">
        <f t="shared" si="5"/>
        <v>900</v>
      </c>
      <c r="I49" s="113" t="s">
        <v>244</v>
      </c>
      <c r="J49" s="149">
        <f>IF($B49="","",VLOOKUP($B49,全部!$B$9:$P$508,9,0))</f>
        <v>43</v>
      </c>
      <c r="K49" s="150">
        <f>IF($B49="","",VLOOKUP($B49,全部!$B$9:$P$508,10,0))</f>
        <v>1</v>
      </c>
      <c r="L49" s="150">
        <f>IF($B49="","",VLOOKUP($B49,全部!$B$9:$P$508,11,0))</f>
        <v>8</v>
      </c>
      <c r="M49" s="150" t="str">
        <f>IF($B49="","",VLOOKUP($B49,全部!$B$9:$P$508,12,0))</f>
        <v>辰</v>
      </c>
      <c r="N49" s="92" t="str">
        <f t="shared" si="6"/>
        <v>馬</v>
      </c>
      <c r="O49" s="125" t="str">
        <f>IF($B49="","",VLOOKUP($B49,全部!$B$9:$P$508,14,0))</f>
        <v>台南市新化區金華街一段10號6樓</v>
      </c>
      <c r="P49" s="125">
        <f>IF($B49="","",VLOOKUP($B49,全部!$B$9:$P$508,15,0))</f>
        <v>0</v>
      </c>
    </row>
    <row r="50" spans="1:16" ht="18.95" customHeight="1" x14ac:dyDescent="0.25">
      <c r="A50" s="92">
        <f t="shared" si="3"/>
        <v>42</v>
      </c>
      <c r="B50" s="145" t="s">
        <v>983</v>
      </c>
      <c r="C50" s="113">
        <v>300</v>
      </c>
      <c r="D50" s="113"/>
      <c r="E50" s="113"/>
      <c r="F50" s="92">
        <v>600</v>
      </c>
      <c r="G50" s="92">
        <f t="shared" ref="G50:G56" si="7">IF(F50&gt;=600,1,0)</f>
        <v>1</v>
      </c>
      <c r="H50" s="92">
        <f t="shared" si="5"/>
        <v>900</v>
      </c>
      <c r="I50" s="113" t="s">
        <v>244</v>
      </c>
      <c r="J50" s="149">
        <f>IF($B50="","",VLOOKUP($B50,全部!$B$9:$P$508,9,0))</f>
        <v>71</v>
      </c>
      <c r="K50" s="150">
        <f>IF($B50="","",VLOOKUP($B50,全部!$B$9:$P$508,10,0))</f>
        <v>10</v>
      </c>
      <c r="L50" s="150">
        <f>IF($B50="","",VLOOKUP($B50,全部!$B$9:$P$508,11,0))</f>
        <v>25</v>
      </c>
      <c r="M50" s="150" t="str">
        <f>IF($B50="","",VLOOKUP($B50,全部!$B$9:$P$508,12,0))</f>
        <v>未</v>
      </c>
      <c r="N50" s="92" t="str">
        <f t="shared" si="6"/>
        <v>狗</v>
      </c>
      <c r="O50" s="125" t="str">
        <f>IF($B50="","",VLOOKUP($B50,全部!$B$9:$P$508,14,0))</f>
        <v>台南市新化區金華街一段10號6樓</v>
      </c>
      <c r="P50" s="125">
        <f>IF($B50="","",VLOOKUP($B50,全部!$B$9:$P$508,15,0))</f>
        <v>0</v>
      </c>
    </row>
    <row r="51" spans="1:16" ht="18.95" customHeight="1" x14ac:dyDescent="0.25">
      <c r="A51" s="92">
        <f t="shared" si="3"/>
        <v>43</v>
      </c>
      <c r="B51" s="145" t="s">
        <v>985</v>
      </c>
      <c r="C51" s="113"/>
      <c r="D51" s="113">
        <v>300</v>
      </c>
      <c r="E51" s="113"/>
      <c r="F51" s="92">
        <v>600</v>
      </c>
      <c r="G51" s="92">
        <f t="shared" si="7"/>
        <v>1</v>
      </c>
      <c r="H51" s="92">
        <f t="shared" si="5"/>
        <v>900</v>
      </c>
      <c r="I51" s="113" t="s">
        <v>244</v>
      </c>
      <c r="J51" s="149">
        <f>IF($B51="","",VLOOKUP($B51,全部!$B$9:$P$508,9,0))</f>
        <v>68</v>
      </c>
      <c r="K51" s="150">
        <f>IF($B51="","",VLOOKUP($B51,全部!$B$9:$P$508,10,0))</f>
        <v>6</v>
      </c>
      <c r="L51" s="150">
        <f>IF($B51="","",VLOOKUP($B51,全部!$B$9:$P$508,11,0))</f>
        <v>4</v>
      </c>
      <c r="M51" s="150" t="str">
        <f>IF($B51="","",VLOOKUP($B51,全部!$B$9:$P$508,12,0))</f>
        <v>申</v>
      </c>
      <c r="N51" s="92" t="str">
        <f t="shared" si="6"/>
        <v>羊</v>
      </c>
      <c r="O51" s="125" t="str">
        <f>IF($B51="","",VLOOKUP($B51,全部!$B$9:$P$508,14,0))</f>
        <v>台南市新化區金華街一段10號6樓</v>
      </c>
      <c r="P51" s="125">
        <f>IF($B51="","",VLOOKUP($B51,全部!$B$9:$P$508,15,0))</f>
        <v>0</v>
      </c>
    </row>
    <row r="52" spans="1:16" ht="18.95" customHeight="1" x14ac:dyDescent="0.25">
      <c r="A52" s="92">
        <f t="shared" si="3"/>
        <v>44</v>
      </c>
      <c r="B52" s="92" t="s">
        <v>1027</v>
      </c>
      <c r="C52" s="113"/>
      <c r="D52" s="113">
        <v>300</v>
      </c>
      <c r="E52" s="113"/>
      <c r="F52" s="92"/>
      <c r="G52" s="92">
        <f t="shared" si="7"/>
        <v>0</v>
      </c>
      <c r="H52" s="92">
        <f t="shared" si="5"/>
        <v>300</v>
      </c>
      <c r="I52" s="113" t="s">
        <v>12</v>
      </c>
      <c r="J52" s="149">
        <f>IF($B52="","",VLOOKUP($B52,全部!$B$9:$P$508,9,0))</f>
        <v>50</v>
      </c>
      <c r="K52" s="150">
        <f>IF($B52="","",VLOOKUP($B52,全部!$B$9:$P$508,10,0))</f>
        <v>0</v>
      </c>
      <c r="L52" s="150">
        <f>IF($B52="","",VLOOKUP($B52,全部!$B$9:$P$508,11,0))</f>
        <v>0</v>
      </c>
      <c r="M52" s="150">
        <f>IF($B52="","",VLOOKUP($B52,全部!$B$9:$P$508,12,0))</f>
        <v>0</v>
      </c>
      <c r="N52" s="92" t="str">
        <f t="shared" si="6"/>
        <v>牛</v>
      </c>
      <c r="O52" s="125">
        <f>IF($B52="","",VLOOKUP($B52,全部!$B$9:$P$508,14,0))</f>
        <v>0</v>
      </c>
      <c r="P52" s="125">
        <f>IF($B52="","",VLOOKUP($B52,全部!$B$9:$P$508,15,0))</f>
        <v>0</v>
      </c>
    </row>
    <row r="53" spans="1:16" ht="18.95" customHeight="1" x14ac:dyDescent="0.25">
      <c r="A53" s="92">
        <f t="shared" si="3"/>
        <v>45</v>
      </c>
      <c r="B53" s="92" t="s">
        <v>1029</v>
      </c>
      <c r="C53" s="113"/>
      <c r="D53" s="113">
        <v>300</v>
      </c>
      <c r="E53" s="113"/>
      <c r="F53" s="92"/>
      <c r="G53" s="92">
        <f t="shared" si="7"/>
        <v>0</v>
      </c>
      <c r="H53" s="92">
        <f t="shared" si="5"/>
        <v>300</v>
      </c>
      <c r="I53" s="113" t="s">
        <v>12</v>
      </c>
      <c r="J53" s="149">
        <f>IF($B53="","",VLOOKUP($B53,全部!$B$9:$P$508,9,0))</f>
        <v>54</v>
      </c>
      <c r="K53" s="150">
        <f>IF($B53="","",VLOOKUP($B53,全部!$B$9:$P$508,10,0))</f>
        <v>0</v>
      </c>
      <c r="L53" s="150">
        <f>IF($B53="","",VLOOKUP($B53,全部!$B$9:$P$508,11,0))</f>
        <v>0</v>
      </c>
      <c r="M53" s="150">
        <f>IF($B53="","",VLOOKUP($B53,全部!$B$9:$P$508,12,0))</f>
        <v>0</v>
      </c>
      <c r="N53" s="92" t="str">
        <f t="shared" si="6"/>
        <v>蛇</v>
      </c>
      <c r="O53" s="125">
        <f>IF($B53="","",VLOOKUP($B53,全部!$B$9:$P$508,14,0))</f>
        <v>0</v>
      </c>
      <c r="P53" s="125">
        <f>IF($B53="","",VLOOKUP($B53,全部!$B$9:$P$508,15,0))</f>
        <v>0</v>
      </c>
    </row>
    <row r="54" spans="1:16" ht="18.95" customHeight="1" x14ac:dyDescent="0.25">
      <c r="A54" s="92">
        <f t="shared" si="3"/>
        <v>46</v>
      </c>
      <c r="B54" s="92" t="s">
        <v>1031</v>
      </c>
      <c r="C54" s="113">
        <v>300</v>
      </c>
      <c r="D54" s="113"/>
      <c r="E54" s="113"/>
      <c r="F54" s="92"/>
      <c r="G54" s="92">
        <f t="shared" si="7"/>
        <v>0</v>
      </c>
      <c r="H54" s="92">
        <f t="shared" si="5"/>
        <v>300</v>
      </c>
      <c r="I54" s="113" t="s">
        <v>12</v>
      </c>
      <c r="J54" s="149">
        <f>IF($B54="","",VLOOKUP($B54,全部!$B$9:$P$508,9,0))</f>
        <v>77</v>
      </c>
      <c r="K54" s="150">
        <f>IF($B54="","",VLOOKUP($B54,全部!$B$9:$P$508,10,0))</f>
        <v>0</v>
      </c>
      <c r="L54" s="150">
        <f>IF($B54="","",VLOOKUP($B54,全部!$B$9:$P$508,11,0))</f>
        <v>0</v>
      </c>
      <c r="M54" s="150">
        <f>IF($B54="","",VLOOKUP($B54,全部!$B$9:$P$508,12,0))</f>
        <v>0</v>
      </c>
      <c r="N54" s="92" t="str">
        <f t="shared" si="6"/>
        <v>龍</v>
      </c>
      <c r="O54" s="125">
        <f>IF($B54="","",VLOOKUP($B54,全部!$B$9:$P$508,14,0))</f>
        <v>0</v>
      </c>
      <c r="P54" s="125">
        <f>IF($B54="","",VLOOKUP($B54,全部!$B$9:$P$508,15,0))</f>
        <v>0</v>
      </c>
    </row>
    <row r="55" spans="1:16" ht="18.95" customHeight="1" x14ac:dyDescent="0.25">
      <c r="A55" s="92">
        <f t="shared" si="3"/>
        <v>47</v>
      </c>
      <c r="B55" s="92" t="s">
        <v>1032</v>
      </c>
      <c r="C55" s="113"/>
      <c r="D55" s="113">
        <v>300</v>
      </c>
      <c r="E55" s="113"/>
      <c r="F55" s="92"/>
      <c r="G55" s="92">
        <f t="shared" si="7"/>
        <v>0</v>
      </c>
      <c r="H55" s="92">
        <f t="shared" si="5"/>
        <v>300</v>
      </c>
      <c r="I55" s="113" t="s">
        <v>12</v>
      </c>
      <c r="J55" s="149">
        <f>IF($B55="","",VLOOKUP($B55,全部!$B$9:$P$508,9,0))</f>
        <v>81</v>
      </c>
      <c r="K55" s="150">
        <f>IF($B55="","",VLOOKUP($B55,全部!$B$9:$P$508,10,0))</f>
        <v>0</v>
      </c>
      <c r="L55" s="150">
        <f>IF($B55="","",VLOOKUP($B55,全部!$B$9:$P$508,11,0))</f>
        <v>0</v>
      </c>
      <c r="M55" s="150">
        <f>IF($B55="","",VLOOKUP($B55,全部!$B$9:$P$508,12,0))</f>
        <v>0</v>
      </c>
      <c r="N55" s="92" t="str">
        <f t="shared" si="6"/>
        <v>猴</v>
      </c>
      <c r="O55" s="125">
        <f>IF($B55="","",VLOOKUP($B55,全部!$B$9:$P$508,14,0))</f>
        <v>0</v>
      </c>
      <c r="P55" s="125">
        <f>IF($B55="","",VLOOKUP($B55,全部!$B$9:$P$508,15,0))</f>
        <v>0</v>
      </c>
    </row>
    <row r="56" spans="1:16" ht="18.95" customHeight="1" x14ac:dyDescent="0.25">
      <c r="A56" s="92">
        <f t="shared" si="3"/>
        <v>48</v>
      </c>
      <c r="B56" s="92" t="s">
        <v>1033</v>
      </c>
      <c r="C56" s="113"/>
      <c r="D56" s="113">
        <v>300</v>
      </c>
      <c r="E56" s="113"/>
      <c r="F56" s="92"/>
      <c r="G56" s="92">
        <f t="shared" si="7"/>
        <v>0</v>
      </c>
      <c r="H56" s="92">
        <f t="shared" si="5"/>
        <v>300</v>
      </c>
      <c r="I56" s="113" t="s">
        <v>12</v>
      </c>
      <c r="J56" s="149">
        <f>IF($B56="","",VLOOKUP($B56,全部!$B$9:$P$508,9,0))</f>
        <v>76</v>
      </c>
      <c r="K56" s="150">
        <f>IF($B56="","",VLOOKUP($B56,全部!$B$9:$P$508,10,0))</f>
        <v>0</v>
      </c>
      <c r="L56" s="150">
        <f>IF($B56="","",VLOOKUP($B56,全部!$B$9:$P$508,11,0))</f>
        <v>0</v>
      </c>
      <c r="M56" s="150">
        <f>IF($B56="","",VLOOKUP($B56,全部!$B$9:$P$508,12,0))</f>
        <v>0</v>
      </c>
      <c r="N56" s="92" t="str">
        <f t="shared" si="6"/>
        <v>兔</v>
      </c>
      <c r="O56" s="125">
        <f>IF($B56="","",VLOOKUP($B56,全部!$B$9:$P$508,14,0))</f>
        <v>0</v>
      </c>
      <c r="P56" s="125">
        <f>IF($B56="","",VLOOKUP($B56,全部!$B$9:$P$508,15,0))</f>
        <v>0</v>
      </c>
    </row>
    <row r="57" spans="1:16" ht="18.95" customHeight="1" x14ac:dyDescent="0.25">
      <c r="A57" s="92">
        <f t="shared" si="3"/>
        <v>49</v>
      </c>
      <c r="B57" s="92" t="s">
        <v>1034</v>
      </c>
      <c r="C57" s="113"/>
      <c r="D57" s="113">
        <v>300</v>
      </c>
      <c r="E57" s="113"/>
      <c r="F57" s="92"/>
      <c r="G57" s="92">
        <f t="shared" si="0"/>
        <v>0</v>
      </c>
      <c r="H57" s="92">
        <f t="shared" si="5"/>
        <v>300</v>
      </c>
      <c r="I57" s="113" t="s">
        <v>12</v>
      </c>
      <c r="J57" s="149">
        <f>IF($B57="","",VLOOKUP($B57,全部!$B$9:$P$508,9,0))</f>
        <v>110</v>
      </c>
      <c r="K57" s="150">
        <f>IF($B57="","",VLOOKUP($B57,全部!$B$9:$P$508,10,0))</f>
        <v>0</v>
      </c>
      <c r="L57" s="150">
        <f>IF($B57="","",VLOOKUP($B57,全部!$B$9:$P$508,11,0))</f>
        <v>0</v>
      </c>
      <c r="M57" s="150">
        <f>IF($B57="","",VLOOKUP($B57,全部!$B$9:$P$508,12,0))</f>
        <v>0</v>
      </c>
      <c r="N57" s="92" t="str">
        <f t="shared" si="6"/>
        <v>牛</v>
      </c>
      <c r="O57" s="125">
        <f>IF($B57="","",VLOOKUP($B57,全部!$B$9:$P$508,14,0))</f>
        <v>0</v>
      </c>
      <c r="P57" s="125">
        <f>IF($B57="","",VLOOKUP($B57,全部!$B$9:$P$508,15,0))</f>
        <v>0</v>
      </c>
    </row>
    <row r="58" spans="1:16" ht="18.95" customHeight="1" x14ac:dyDescent="0.25">
      <c r="A58" s="92">
        <f t="shared" si="3"/>
        <v>50</v>
      </c>
      <c r="B58" s="92" t="s">
        <v>1035</v>
      </c>
      <c r="C58" s="113"/>
      <c r="D58" s="113">
        <v>300</v>
      </c>
      <c r="E58" s="113"/>
      <c r="F58" s="92"/>
      <c r="G58" s="92">
        <f t="shared" si="0"/>
        <v>0</v>
      </c>
      <c r="H58" s="92">
        <f t="shared" si="5"/>
        <v>300</v>
      </c>
      <c r="I58" s="113" t="s">
        <v>12</v>
      </c>
      <c r="J58" s="149">
        <f>IF($B58="","",VLOOKUP($B58,全部!$B$9:$P$508,9,0))</f>
        <v>112</v>
      </c>
      <c r="K58" s="150">
        <f>IF($B58="","",VLOOKUP($B58,全部!$B$9:$P$508,10,0))</f>
        <v>0</v>
      </c>
      <c r="L58" s="150">
        <f>IF($B58="","",VLOOKUP($B58,全部!$B$9:$P$508,11,0))</f>
        <v>0</v>
      </c>
      <c r="M58" s="150">
        <f>IF($B58="","",VLOOKUP($B58,全部!$B$9:$P$508,12,0))</f>
        <v>0</v>
      </c>
      <c r="N58" s="92" t="str">
        <f t="shared" si="6"/>
        <v>兔</v>
      </c>
      <c r="O58" s="125">
        <f>IF($B58="","",VLOOKUP($B58,全部!$B$9:$P$508,14,0))</f>
        <v>0</v>
      </c>
      <c r="P58" s="125">
        <f>IF($B58="","",VLOOKUP($B58,全部!$B$9:$P$508,15,0))</f>
        <v>0</v>
      </c>
    </row>
    <row r="59" spans="1:16" ht="18.95" customHeight="1" x14ac:dyDescent="0.25">
      <c r="A59" s="92">
        <f t="shared" si="3"/>
        <v>51</v>
      </c>
      <c r="B59" s="145" t="s">
        <v>1036</v>
      </c>
      <c r="C59" s="113"/>
      <c r="D59" s="113"/>
      <c r="E59" s="113"/>
      <c r="F59" s="92">
        <v>600</v>
      </c>
      <c r="G59" s="92">
        <f t="shared" si="0"/>
        <v>1</v>
      </c>
      <c r="H59" s="92">
        <f t="shared" si="5"/>
        <v>600</v>
      </c>
      <c r="I59" s="113" t="s">
        <v>1042</v>
      </c>
      <c r="J59" s="149">
        <f>IF($B59="","",VLOOKUP($B59,全部!$B$9:$P$508,9,0))</f>
        <v>70</v>
      </c>
      <c r="K59" s="150">
        <f>IF($B59="","",VLOOKUP($B59,全部!$B$9:$P$508,10,0))</f>
        <v>11</v>
      </c>
      <c r="L59" s="150">
        <f>IF($B59="","",VLOOKUP($B59,全部!$B$9:$P$508,11,0))</f>
        <v>7</v>
      </c>
      <c r="M59" s="150" t="str">
        <f>IF($B59="","",VLOOKUP($B59,全部!$B$9:$P$508,12,0))</f>
        <v>午</v>
      </c>
      <c r="N59" s="92" t="str">
        <f t="shared" si="6"/>
        <v>雞</v>
      </c>
      <c r="O59" s="125" t="str">
        <f>IF($B59="","",VLOOKUP($B59,全部!$B$9:$P$508,14,0))</f>
        <v>台南市中西區西賢六街13巷21號</v>
      </c>
      <c r="P59" s="125">
        <f>IF($B59="","",VLOOKUP($B59,全部!$B$9:$P$508,15,0))</f>
        <v>0</v>
      </c>
    </row>
    <row r="60" spans="1:16" ht="18.95" customHeight="1" x14ac:dyDescent="0.25">
      <c r="A60" s="92">
        <f t="shared" si="3"/>
        <v>52</v>
      </c>
      <c r="B60" s="145" t="s">
        <v>1043</v>
      </c>
      <c r="C60" s="113"/>
      <c r="D60" s="113"/>
      <c r="E60" s="113"/>
      <c r="F60" s="92">
        <v>600</v>
      </c>
      <c r="G60" s="92">
        <f t="shared" ref="G60:G86" si="8">IF(F60&gt;=600,1,0)</f>
        <v>1</v>
      </c>
      <c r="H60" s="92">
        <f>IF(I60="已收",C60+D60+E60+F60,0)</f>
        <v>600</v>
      </c>
      <c r="I60" s="113" t="s">
        <v>244</v>
      </c>
      <c r="J60" s="149">
        <f>IF($B60="","",VLOOKUP($B60,全部!$B$9:$P$508,9,0))</f>
        <v>59</v>
      </c>
      <c r="K60" s="150">
        <f>IF($B60="","",VLOOKUP($B60,全部!$B$9:$P$508,10,0))</f>
        <v>4</v>
      </c>
      <c r="L60" s="150">
        <f>IF($B60="","",VLOOKUP($B60,全部!$B$9:$P$508,11,0))</f>
        <v>4</v>
      </c>
      <c r="M60" s="150" t="str">
        <f>IF($B60="","",VLOOKUP($B60,全部!$B$9:$P$508,12,0))</f>
        <v>酉</v>
      </c>
      <c r="N60" s="92" t="str">
        <f>IF($B60="","",CHOOSE(IF(MOD(J60+1911,12)&lt;&gt;0,MOD(J60+1911,12),12),"雞","狗","豬","鼠","牛","虎","兔","龍","蛇","馬","羊","猴"))</f>
        <v>狗</v>
      </c>
      <c r="O60" s="125" t="str">
        <f>IF($B60="","",VLOOKUP($B60,全部!$B$9:$P$508,14,0))</f>
        <v>台南市新營區五興里31之33號</v>
      </c>
      <c r="P60" s="125">
        <f>IF($B60="","",VLOOKUP($B60,全部!$B$9:$P$508,15,0))</f>
        <v>0</v>
      </c>
    </row>
    <row r="61" spans="1:16" ht="18.95" customHeight="1" x14ac:dyDescent="0.25">
      <c r="A61" s="92">
        <f t="shared" si="3"/>
        <v>53</v>
      </c>
      <c r="B61" s="145" t="s">
        <v>1046</v>
      </c>
      <c r="C61" s="113"/>
      <c r="D61" s="113"/>
      <c r="E61" s="113"/>
      <c r="F61" s="92">
        <v>600</v>
      </c>
      <c r="G61" s="92">
        <f t="shared" si="8"/>
        <v>1</v>
      </c>
      <c r="H61" s="92">
        <f t="shared" ref="H61:H86" si="9">IF(I61="已收",C61+D61+E61+F61,0)</f>
        <v>600</v>
      </c>
      <c r="I61" s="113" t="s">
        <v>244</v>
      </c>
      <c r="J61" s="149">
        <f>IF($B61="","",VLOOKUP($B61,全部!$B$9:$P$508,9,0))</f>
        <v>85</v>
      </c>
      <c r="K61" s="150">
        <f>IF($B61="","",VLOOKUP($B61,全部!$B$9:$P$508,10,0))</f>
        <v>1</v>
      </c>
      <c r="L61" s="150">
        <f>IF($B61="","",VLOOKUP($B61,全部!$B$9:$P$508,11,0))</f>
        <v>15</v>
      </c>
      <c r="M61" s="150" t="str">
        <f>IF($B61="","",VLOOKUP($B61,全部!$B$9:$P$508,12,0))</f>
        <v>辰</v>
      </c>
      <c r="N61" s="92" t="str">
        <f t="shared" ref="N61:N86" si="10">IF($B61="","",CHOOSE(IF(MOD(J61+1911,12)&lt;&gt;0,MOD(J61+1911,12),12),"雞","狗","豬","鼠","牛","虎","兔","龍","蛇","馬","羊","猴"))</f>
        <v>鼠</v>
      </c>
      <c r="O61" s="125" t="str">
        <f>IF($B61="","",VLOOKUP($B61,全部!$B$9:$P$508,14,0))</f>
        <v>台南市新營區五興里31之33號</v>
      </c>
      <c r="P61" s="125">
        <f>IF($B61="","",VLOOKUP($B61,全部!$B$9:$P$508,15,0))</f>
        <v>0</v>
      </c>
    </row>
    <row r="62" spans="1:16" ht="18.95" customHeight="1" x14ac:dyDescent="0.25">
      <c r="A62" s="92">
        <f t="shared" si="3"/>
        <v>54</v>
      </c>
      <c r="B62" s="145" t="s">
        <v>1100</v>
      </c>
      <c r="C62" s="113"/>
      <c r="D62" s="113"/>
      <c r="E62" s="113"/>
      <c r="F62" s="92">
        <v>600</v>
      </c>
      <c r="G62" s="92">
        <f t="shared" si="8"/>
        <v>1</v>
      </c>
      <c r="H62" s="92">
        <f t="shared" si="9"/>
        <v>600</v>
      </c>
      <c r="I62" s="113" t="s">
        <v>244</v>
      </c>
      <c r="J62" s="149">
        <f>IF($B62="","",VLOOKUP($B62,全部!$B$9:$P$508,9,0))</f>
        <v>49</v>
      </c>
      <c r="K62" s="150">
        <f>IF($B62="","",VLOOKUP($B62,全部!$B$9:$P$508,10,0))</f>
        <v>4</v>
      </c>
      <c r="L62" s="150">
        <f>IF($B62="","",VLOOKUP($B62,全部!$B$9:$P$508,11,0))</f>
        <v>18</v>
      </c>
      <c r="M62" s="150" t="str">
        <f>IF($B62="","",VLOOKUP($B62,全部!$B$9:$P$508,12,0))</f>
        <v>子</v>
      </c>
      <c r="N62" s="92" t="str">
        <f t="shared" si="10"/>
        <v>鼠</v>
      </c>
      <c r="O62" s="125" t="str">
        <f>IF($B62="","",VLOOKUP($B62,全部!$B$9:$P$508,14,0))</f>
        <v>台南市仁德區民安路2段166巷22號</v>
      </c>
      <c r="P62" s="125">
        <f>IF($B62="","",VLOOKUP($B62,全部!$B$9:$P$508,15,0))</f>
        <v>0</v>
      </c>
    </row>
    <row r="63" spans="1:16" ht="18.95" customHeight="1" x14ac:dyDescent="0.25">
      <c r="A63" s="92">
        <f t="shared" si="3"/>
        <v>55</v>
      </c>
      <c r="B63" s="92" t="s">
        <v>1106</v>
      </c>
      <c r="C63" s="113"/>
      <c r="D63" s="113">
        <v>300</v>
      </c>
      <c r="E63" s="113"/>
      <c r="F63" s="92"/>
      <c r="G63" s="92">
        <f t="shared" si="8"/>
        <v>0</v>
      </c>
      <c r="H63" s="92">
        <f t="shared" si="9"/>
        <v>300</v>
      </c>
      <c r="I63" s="113" t="s">
        <v>1108</v>
      </c>
      <c r="J63" s="149">
        <f>IF($B63="","",VLOOKUP($B63,全部!$B$9:$P$508,9,0))</f>
        <v>52</v>
      </c>
      <c r="K63" s="150">
        <f>IF($B63="","",VLOOKUP($B63,全部!$B$9:$P$508,10,0))</f>
        <v>5</v>
      </c>
      <c r="L63" s="150">
        <f>IF($B63="","",VLOOKUP($B63,全部!$B$9:$P$508,11,0))</f>
        <v>10</v>
      </c>
      <c r="M63" s="150" t="str">
        <f>IF($B63="","",VLOOKUP($B63,全部!$B$9:$P$508,12,0))</f>
        <v>巳</v>
      </c>
      <c r="N63" s="92" t="str">
        <f t="shared" si="10"/>
        <v>兔</v>
      </c>
      <c r="O63" s="125" t="str">
        <f>IF($B63="","",VLOOKUP($B63,全部!$B$9:$P$508,14,0))</f>
        <v>嘉義縣義竹鄉平溪村79之5號</v>
      </c>
      <c r="P63" s="125">
        <f>IF($B63="","",VLOOKUP($B63,全部!$B$9:$P$508,15,0))</f>
        <v>0</v>
      </c>
    </row>
    <row r="64" spans="1:16" ht="18.95" customHeight="1" x14ac:dyDescent="0.25">
      <c r="A64" s="92">
        <f t="shared" si="3"/>
        <v>56</v>
      </c>
      <c r="B64" s="92" t="s">
        <v>1109</v>
      </c>
      <c r="C64" s="113">
        <v>300</v>
      </c>
      <c r="D64" s="113"/>
      <c r="E64" s="113"/>
      <c r="F64" s="92"/>
      <c r="G64" s="92">
        <f t="shared" si="8"/>
        <v>0</v>
      </c>
      <c r="H64" s="92">
        <f t="shared" si="9"/>
        <v>0</v>
      </c>
      <c r="I64" s="113"/>
      <c r="J64" s="149">
        <f>IF($B64="","",VLOOKUP($B64,全部!$B$9:$P$508,9,0))</f>
        <v>38</v>
      </c>
      <c r="K64" s="150">
        <f>IF($B64="","",VLOOKUP($B64,全部!$B$9:$P$508,10,0))</f>
        <v>10</v>
      </c>
      <c r="L64" s="150">
        <f>IF($B64="","",VLOOKUP($B64,全部!$B$9:$P$508,11,0))</f>
        <v>2</v>
      </c>
      <c r="M64" s="150" t="str">
        <f>IF($B64="","",VLOOKUP($B64,全部!$B$9:$P$508,12,0))</f>
        <v>丑</v>
      </c>
      <c r="N64" s="92" t="str">
        <f t="shared" si="10"/>
        <v>牛</v>
      </c>
      <c r="O64" s="125">
        <f>IF($B64="","",VLOOKUP($B64,全部!$B$9:$P$508,14,0))</f>
        <v>0</v>
      </c>
      <c r="P64" s="125">
        <f>IF($B64="","",VLOOKUP($B64,全部!$B$9:$P$508,15,0))</f>
        <v>0</v>
      </c>
    </row>
    <row r="65" spans="1:16" ht="18.95" customHeight="1" x14ac:dyDescent="0.25">
      <c r="A65" s="92">
        <f t="shared" si="3"/>
        <v>57</v>
      </c>
      <c r="B65" s="145" t="s">
        <v>1110</v>
      </c>
      <c r="C65" s="113"/>
      <c r="D65" s="113"/>
      <c r="E65" s="113"/>
      <c r="F65" s="92">
        <v>600</v>
      </c>
      <c r="G65" s="92">
        <f t="shared" si="8"/>
        <v>1</v>
      </c>
      <c r="H65" s="92">
        <f t="shared" si="9"/>
        <v>600</v>
      </c>
      <c r="I65" s="113" t="s">
        <v>1111</v>
      </c>
      <c r="J65" s="149">
        <f>IF($B65="","",VLOOKUP($B65,全部!$B$9:$P$508,9,0))</f>
        <v>55</v>
      </c>
      <c r="K65" s="150">
        <f>IF($B65="","",VLOOKUP($B65,全部!$B$9:$P$508,10,0))</f>
        <v>3</v>
      </c>
      <c r="L65" s="150">
        <f>IF($B65="","",VLOOKUP($B65,全部!$B$9:$P$508,11,0))</f>
        <v>24</v>
      </c>
      <c r="M65" s="150" t="str">
        <f>IF($B65="","",VLOOKUP($B65,全部!$B$9:$P$508,12,0))</f>
        <v>巳</v>
      </c>
      <c r="N65" s="92" t="str">
        <f t="shared" si="10"/>
        <v>馬</v>
      </c>
      <c r="O65" s="125" t="str">
        <f>IF($B65="","",VLOOKUP($B65,全部!$B$9:$P$508,14,0))</f>
        <v>台南市中西區南門路149號7樓之5</v>
      </c>
      <c r="P65" s="125">
        <f>IF($B65="","",VLOOKUP($B65,全部!$B$9:$P$508,15,0))</f>
        <v>0</v>
      </c>
    </row>
    <row r="66" spans="1:16" ht="18.95" customHeight="1" x14ac:dyDescent="0.25">
      <c r="A66" s="92">
        <f t="shared" si="3"/>
        <v>58</v>
      </c>
      <c r="B66" s="145" t="s">
        <v>1115</v>
      </c>
      <c r="C66" s="113"/>
      <c r="D66" s="113"/>
      <c r="E66" s="113"/>
      <c r="F66" s="92">
        <v>600</v>
      </c>
      <c r="G66" s="92">
        <f t="shared" si="8"/>
        <v>1</v>
      </c>
      <c r="H66" s="92">
        <f t="shared" si="9"/>
        <v>600</v>
      </c>
      <c r="I66" s="113" t="s">
        <v>1149</v>
      </c>
      <c r="J66" s="149">
        <f>IF($B66="","",VLOOKUP($B66,全部!$B$9:$P$508,9,0))</f>
        <v>47</v>
      </c>
      <c r="K66" s="150">
        <f>IF($B66="","",VLOOKUP($B66,全部!$B$9:$P$508,10,0))</f>
        <v>1</v>
      </c>
      <c r="L66" s="150">
        <f>IF($B66="","",VLOOKUP($B66,全部!$B$9:$P$508,11,0))</f>
        <v>4</v>
      </c>
      <c r="M66" s="150" t="str">
        <f>IF($B66="","",VLOOKUP($B66,全部!$B$9:$P$508,12,0))</f>
        <v>寅</v>
      </c>
      <c r="N66" s="92" t="str">
        <f t="shared" si="10"/>
        <v>狗</v>
      </c>
      <c r="O66" s="125" t="str">
        <f>IF($B66="","",VLOOKUP($B66,全部!$B$9:$P$508,14,0))</f>
        <v>台南市後壁區後壁里42之25，26，27號</v>
      </c>
      <c r="P66" s="125">
        <f>IF($B66="","",VLOOKUP($B66,全部!$B$9:$P$508,15,0))</f>
        <v>0</v>
      </c>
    </row>
    <row r="67" spans="1:16" ht="18.95" customHeight="1" x14ac:dyDescent="0.25">
      <c r="A67" s="92">
        <f t="shared" si="3"/>
        <v>59</v>
      </c>
      <c r="B67" s="92" t="s">
        <v>1118</v>
      </c>
      <c r="C67" s="113"/>
      <c r="D67" s="113">
        <v>300</v>
      </c>
      <c r="E67" s="113"/>
      <c r="F67" s="92"/>
      <c r="G67" s="92">
        <f t="shared" si="8"/>
        <v>0</v>
      </c>
      <c r="H67" s="92">
        <f t="shared" si="9"/>
        <v>0</v>
      </c>
      <c r="I67" s="113"/>
      <c r="J67" s="149">
        <f>IF($B67="","",VLOOKUP($B67,全部!$B$9:$P$508,9,0))</f>
        <v>69</v>
      </c>
      <c r="K67" s="150">
        <f>IF($B67="","",VLOOKUP($B67,全部!$B$9:$P$508,10,0))</f>
        <v>10</v>
      </c>
      <c r="L67" s="150">
        <f>IF($B67="","",VLOOKUP($B67,全部!$B$9:$P$508,11,0))</f>
        <v>22</v>
      </c>
      <c r="M67" s="150" t="str">
        <f>IF($B67="","",VLOOKUP($B67,全部!$B$9:$P$508,12,0))</f>
        <v>巳</v>
      </c>
      <c r="N67" s="92" t="str">
        <f t="shared" si="10"/>
        <v>猴</v>
      </c>
      <c r="O67" s="125">
        <f>IF($B67="","",VLOOKUP($B67,全部!$B$9:$P$508,14,0))</f>
        <v>0</v>
      </c>
      <c r="P67" s="125">
        <f>IF($B67="","",VLOOKUP($B67,全部!$B$9:$P$508,15,0))</f>
        <v>0</v>
      </c>
    </row>
    <row r="68" spans="1:16" ht="18.95" customHeight="1" x14ac:dyDescent="0.25">
      <c r="A68" s="92">
        <f t="shared" si="3"/>
        <v>60</v>
      </c>
      <c r="B68" s="145" t="s">
        <v>1125</v>
      </c>
      <c r="C68" s="113"/>
      <c r="D68" s="113"/>
      <c r="E68" s="113"/>
      <c r="F68" s="92">
        <v>600</v>
      </c>
      <c r="G68" s="92">
        <f t="shared" si="8"/>
        <v>1</v>
      </c>
      <c r="H68" s="92">
        <f t="shared" si="9"/>
        <v>600</v>
      </c>
      <c r="I68" s="113" t="s">
        <v>244</v>
      </c>
      <c r="J68" s="149">
        <f>IF($B68="","",VLOOKUP($B68,全部!$B$9:$P$508,9,0))</f>
        <v>44</v>
      </c>
      <c r="K68" s="150">
        <f>IF($B68="","",VLOOKUP($B68,全部!$B$9:$P$508,10,0))</f>
        <v>2</v>
      </c>
      <c r="L68" s="150">
        <f>IF($B68="","",VLOOKUP($B68,全部!$B$9:$P$508,11,0))</f>
        <v>13</v>
      </c>
      <c r="M68" s="150" t="str">
        <f>IF($B68="","",VLOOKUP($B68,全部!$B$9:$P$508,12,0))</f>
        <v>巳</v>
      </c>
      <c r="N68" s="92" t="str">
        <f t="shared" si="10"/>
        <v>羊</v>
      </c>
      <c r="O68" s="125" t="str">
        <f>IF($B68="","",VLOOKUP($B68,全部!$B$9:$P$508,14,0))</f>
        <v>台南市德善路305巷13弄71號2樓</v>
      </c>
      <c r="P68" s="125">
        <f>IF($B68="","",VLOOKUP($B68,全部!$B$9:$P$508,15,0))</f>
        <v>0</v>
      </c>
    </row>
    <row r="69" spans="1:16" ht="18.95" customHeight="1" x14ac:dyDescent="0.25">
      <c r="A69" s="92">
        <f t="shared" si="3"/>
        <v>61</v>
      </c>
      <c r="B69" s="148" t="s">
        <v>1126</v>
      </c>
      <c r="C69" s="113"/>
      <c r="D69" s="113"/>
      <c r="E69" s="113"/>
      <c r="F69" s="92">
        <v>600</v>
      </c>
      <c r="G69" s="92">
        <f t="shared" si="8"/>
        <v>1</v>
      </c>
      <c r="H69" s="92">
        <f t="shared" si="9"/>
        <v>600</v>
      </c>
      <c r="I69" s="113" t="s">
        <v>244</v>
      </c>
      <c r="J69" s="149">
        <f>IF($B69="","",VLOOKUP($B69,全部!$B$9:$P$508,9,0))</f>
        <v>45</v>
      </c>
      <c r="K69" s="150">
        <f>IF($B69="","",VLOOKUP($B69,全部!$B$9:$P$508,10,0))</f>
        <v>4</v>
      </c>
      <c r="L69" s="150">
        <f>IF($B69="","",VLOOKUP($B69,全部!$B$9:$P$508,11,0))</f>
        <v>6</v>
      </c>
      <c r="M69" s="150" t="str">
        <f>IF($B69="","",VLOOKUP($B69,全部!$B$9:$P$508,12,0))</f>
        <v>吉</v>
      </c>
      <c r="N69" s="92" t="str">
        <f t="shared" si="10"/>
        <v>猴</v>
      </c>
      <c r="O69" s="125" t="str">
        <f>IF($B69="","",VLOOKUP($B69,全部!$B$9:$P$508,14,0))</f>
        <v>高雄市鳳山區北昌五街19號10樓</v>
      </c>
      <c r="P69" s="125">
        <f>IF($B69="","",VLOOKUP($B69,全部!$B$9:$P$508,15,0))</f>
        <v>0</v>
      </c>
    </row>
    <row r="70" spans="1:16" ht="18.95" customHeight="1" x14ac:dyDescent="0.25">
      <c r="A70" s="92">
        <f t="shared" si="3"/>
        <v>62</v>
      </c>
      <c r="B70" s="145" t="s">
        <v>1134</v>
      </c>
      <c r="C70" s="113"/>
      <c r="D70" s="113"/>
      <c r="E70" s="113"/>
      <c r="F70" s="92">
        <v>600</v>
      </c>
      <c r="G70" s="92">
        <f t="shared" si="8"/>
        <v>1</v>
      </c>
      <c r="H70" s="92">
        <f t="shared" si="9"/>
        <v>600</v>
      </c>
      <c r="I70" s="113" t="s">
        <v>244</v>
      </c>
      <c r="J70" s="149">
        <f>IF($B70="","",VLOOKUP($B70,全部!$B$9:$P$508,9,0))</f>
        <v>42</v>
      </c>
      <c r="K70" s="150">
        <f>IF($B70="","",VLOOKUP($B70,全部!$B$9:$P$508,10,0))</f>
        <v>11</v>
      </c>
      <c r="L70" s="150">
        <f>IF($B70="","",VLOOKUP($B70,全部!$B$9:$P$508,11,0))</f>
        <v>15</v>
      </c>
      <c r="M70" s="150" t="str">
        <f>IF($B70="","",VLOOKUP($B70,全部!$B$9:$P$508,12,0))</f>
        <v>吉</v>
      </c>
      <c r="N70" s="92" t="str">
        <f t="shared" si="10"/>
        <v>蛇</v>
      </c>
      <c r="O70" s="125" t="str">
        <f>IF($B70="","",VLOOKUP($B70,全部!$B$9:$P$508,14,0))</f>
        <v>台南市仁德區三甲一街353巷61號</v>
      </c>
      <c r="P70" s="125">
        <f>IF($B70="","",VLOOKUP($B70,全部!$B$9:$P$508,15,0))</f>
        <v>0</v>
      </c>
    </row>
    <row r="71" spans="1:16" ht="18.95" customHeight="1" x14ac:dyDescent="0.25">
      <c r="A71" s="92">
        <f t="shared" si="3"/>
        <v>63</v>
      </c>
      <c r="B71" s="145" t="s">
        <v>1135</v>
      </c>
      <c r="C71" s="113"/>
      <c r="D71" s="113"/>
      <c r="E71" s="113"/>
      <c r="F71" s="92">
        <v>600</v>
      </c>
      <c r="G71" s="92">
        <f t="shared" si="8"/>
        <v>1</v>
      </c>
      <c r="H71" s="92">
        <f t="shared" si="9"/>
        <v>600</v>
      </c>
      <c r="I71" s="113" t="s">
        <v>244</v>
      </c>
      <c r="J71" s="149">
        <f>IF($B71="","",VLOOKUP($B71,全部!$B$9:$P$508,9,0))</f>
        <v>50</v>
      </c>
      <c r="K71" s="150">
        <f>IF($B71="","",VLOOKUP($B71,全部!$B$9:$P$508,10,0))</f>
        <v>1</v>
      </c>
      <c r="L71" s="150">
        <f>IF($B71="","",VLOOKUP($B71,全部!$B$9:$P$508,11,0))</f>
        <v>22</v>
      </c>
      <c r="M71" s="150" t="str">
        <f>IF($B71="","",VLOOKUP($B71,全部!$B$9:$P$508,12,0))</f>
        <v>戌</v>
      </c>
      <c r="N71" s="92" t="str">
        <f t="shared" si="10"/>
        <v>牛</v>
      </c>
      <c r="O71" s="125" t="str">
        <f>IF($B71="","",VLOOKUP($B71,全部!$B$9:$P$508,14,0))</f>
        <v>台南市仁德區三甲一街353巷61號</v>
      </c>
      <c r="P71" s="125">
        <f>IF($B71="","",VLOOKUP($B71,全部!$B$9:$P$508,15,0))</f>
        <v>0</v>
      </c>
    </row>
    <row r="72" spans="1:16" ht="18.95" customHeight="1" x14ac:dyDescent="0.25">
      <c r="A72" s="92">
        <f t="shared" si="3"/>
        <v>64</v>
      </c>
      <c r="B72" s="145" t="s">
        <v>1139</v>
      </c>
      <c r="C72" s="113"/>
      <c r="D72" s="113"/>
      <c r="E72" s="113"/>
      <c r="F72" s="92">
        <v>600</v>
      </c>
      <c r="G72" s="92">
        <f t="shared" si="8"/>
        <v>1</v>
      </c>
      <c r="H72" s="92">
        <f t="shared" si="9"/>
        <v>600</v>
      </c>
      <c r="I72" s="113" t="s">
        <v>244</v>
      </c>
      <c r="J72" s="149">
        <f>IF($B72="","",VLOOKUP($B72,全部!$B$9:$P$508,9,0))</f>
        <v>38</v>
      </c>
      <c r="K72" s="150">
        <f>IF($B72="","",VLOOKUP($B72,全部!$B$9:$P$508,10,0))</f>
        <v>6</v>
      </c>
      <c r="L72" s="150">
        <f>IF($B72="","",VLOOKUP($B72,全部!$B$9:$P$508,11,0))</f>
        <v>2</v>
      </c>
      <c r="M72" s="150" t="str">
        <f>IF($B72="","",VLOOKUP($B72,全部!$B$9:$P$508,12,0))</f>
        <v>午</v>
      </c>
      <c r="N72" s="92" t="str">
        <f t="shared" si="10"/>
        <v>牛</v>
      </c>
      <c r="O72" s="125" t="str">
        <f>IF($B72="","",VLOOKUP($B72,全部!$B$9:$P$508,14,0))</f>
        <v>高雄市仁武區赤東四街42巷16號</v>
      </c>
      <c r="P72" s="125">
        <f>IF($B72="","",VLOOKUP($B72,全部!$B$9:$P$508,15,0))</f>
        <v>0</v>
      </c>
    </row>
    <row r="73" spans="1:16" ht="18.95" customHeight="1" x14ac:dyDescent="0.25">
      <c r="A73" s="92">
        <f t="shared" si="3"/>
        <v>65</v>
      </c>
      <c r="B73" s="92" t="s">
        <v>1141</v>
      </c>
      <c r="C73" s="113"/>
      <c r="D73" s="113">
        <v>300</v>
      </c>
      <c r="E73" s="113"/>
      <c r="F73" s="92"/>
      <c r="G73" s="92">
        <f t="shared" si="8"/>
        <v>0</v>
      </c>
      <c r="H73" s="92">
        <f t="shared" si="9"/>
        <v>300</v>
      </c>
      <c r="I73" s="113" t="s">
        <v>1150</v>
      </c>
      <c r="J73" s="149">
        <f>IF($B73="","",VLOOKUP($B73,全部!$B$9:$P$508,9,0))</f>
        <v>78</v>
      </c>
      <c r="K73" s="150">
        <f>IF($B73="","",VLOOKUP($B73,全部!$B$9:$P$508,10,0))</f>
        <v>4</v>
      </c>
      <c r="L73" s="150">
        <f>IF($B73="","",VLOOKUP($B73,全部!$B$9:$P$508,11,0))</f>
        <v>28</v>
      </c>
      <c r="M73" s="150" t="str">
        <f>IF($B73="","",VLOOKUP($B73,全部!$B$9:$P$508,12,0))</f>
        <v>吉</v>
      </c>
      <c r="N73" s="92" t="str">
        <f t="shared" si="10"/>
        <v>蛇</v>
      </c>
      <c r="O73" s="125" t="str">
        <f>IF($B73="","",VLOOKUP($B73,全部!$B$9:$P$508,14,0))</f>
        <v>台南市柳營區果毅里20號</v>
      </c>
      <c r="P73" s="125">
        <f>IF($B73="","",VLOOKUP($B73,全部!$B$9:$P$508,15,0))</f>
        <v>0</v>
      </c>
    </row>
    <row r="74" spans="1:16" ht="18.95" customHeight="1" x14ac:dyDescent="0.25">
      <c r="A74" s="92">
        <f t="shared" si="3"/>
        <v>66</v>
      </c>
      <c r="B74" s="92" t="s">
        <v>1142</v>
      </c>
      <c r="C74" s="113"/>
      <c r="D74" s="113">
        <v>300</v>
      </c>
      <c r="E74" s="113"/>
      <c r="F74" s="92"/>
      <c r="G74" s="92">
        <f t="shared" si="8"/>
        <v>0</v>
      </c>
      <c r="H74" s="92">
        <f t="shared" si="9"/>
        <v>300</v>
      </c>
      <c r="I74" s="113" t="s">
        <v>1150</v>
      </c>
      <c r="J74" s="149">
        <f>IF($B74="","",VLOOKUP($B74,全部!$B$9:$P$508,9,0))</f>
        <v>75</v>
      </c>
      <c r="K74" s="150">
        <f>IF($B74="","",VLOOKUP($B74,全部!$B$9:$P$508,10,0))</f>
        <v>10</v>
      </c>
      <c r="L74" s="150">
        <f>IF($B74="","",VLOOKUP($B74,全部!$B$9:$P$508,11,0))</f>
        <v>14</v>
      </c>
      <c r="M74" s="150" t="str">
        <f>IF($B74="","",VLOOKUP($B74,全部!$B$9:$P$508,12,0))</f>
        <v>吉</v>
      </c>
      <c r="N74" s="92" t="str">
        <f t="shared" si="10"/>
        <v>虎</v>
      </c>
      <c r="O74" s="125" t="str">
        <f>IF($B74="","",VLOOKUP($B74,全部!$B$9:$P$508,14,0))</f>
        <v>台南市柳營區果毅里20號</v>
      </c>
      <c r="P74" s="125">
        <f>IF($B74="","",VLOOKUP($B74,全部!$B$9:$P$508,15,0))</f>
        <v>0</v>
      </c>
    </row>
    <row r="75" spans="1:16" ht="18.95" customHeight="1" x14ac:dyDescent="0.25">
      <c r="A75" s="92">
        <f t="shared" ref="A75:A113" si="11">A74+1</f>
        <v>67</v>
      </c>
      <c r="B75" s="145" t="s">
        <v>1143</v>
      </c>
      <c r="C75" s="113">
        <v>250</v>
      </c>
      <c r="D75" s="113">
        <v>250</v>
      </c>
      <c r="E75" s="113"/>
      <c r="F75" s="92"/>
      <c r="G75" s="92">
        <f t="shared" si="8"/>
        <v>0</v>
      </c>
      <c r="H75" s="92">
        <f t="shared" si="9"/>
        <v>500</v>
      </c>
      <c r="I75" s="113" t="s">
        <v>1160</v>
      </c>
      <c r="J75" s="149">
        <f>IF($B75="","",VLOOKUP($B75,全部!$B$9:$P$508,9,0))</f>
        <v>74</v>
      </c>
      <c r="K75" s="150">
        <f>IF($B75="","",VLOOKUP($B75,全部!$B$9:$P$508,10,0))</f>
        <v>3</v>
      </c>
      <c r="L75" s="150">
        <f>IF($B75="","",VLOOKUP($B75,全部!$B$9:$P$508,11,0))</f>
        <v>10</v>
      </c>
      <c r="M75" s="150" t="str">
        <f>IF($B75="","",VLOOKUP($B75,全部!$B$9:$P$508,12,0))</f>
        <v>吉</v>
      </c>
      <c r="N75" s="92" t="str">
        <f t="shared" si="10"/>
        <v>牛</v>
      </c>
      <c r="O75" s="125" t="str">
        <f>IF($B75="","",VLOOKUP($B75,全部!$B$9:$P$508,14,0))</f>
        <v>台南市柳營區果毅里20號</v>
      </c>
      <c r="P75" s="125">
        <f>IF($B75="","",VLOOKUP($B75,全部!$B$9:$P$508,15,0))</f>
        <v>0</v>
      </c>
    </row>
    <row r="76" spans="1:16" ht="18.95" customHeight="1" x14ac:dyDescent="0.25">
      <c r="A76" s="92">
        <f t="shared" si="11"/>
        <v>68</v>
      </c>
      <c r="B76" s="145" t="s">
        <v>1159</v>
      </c>
      <c r="C76" s="113"/>
      <c r="D76" s="113"/>
      <c r="E76" s="113"/>
      <c r="F76" s="92">
        <v>600</v>
      </c>
      <c r="G76" s="92">
        <f t="shared" si="8"/>
        <v>1</v>
      </c>
      <c r="H76" s="92">
        <f t="shared" si="9"/>
        <v>600</v>
      </c>
      <c r="I76" s="113" t="s">
        <v>244</v>
      </c>
      <c r="J76" s="149">
        <f>IF($B76="","",VLOOKUP($B76,全部!$B$9:$P$508,9,0))</f>
        <v>59</v>
      </c>
      <c r="K76" s="150">
        <f>IF($B76="","",VLOOKUP($B76,全部!$B$9:$P$508,10,0))</f>
        <v>2</v>
      </c>
      <c r="L76" s="150">
        <f>IF($B76="","",VLOOKUP($B76,全部!$B$9:$P$508,11,0))</f>
        <v>10</v>
      </c>
      <c r="M76" s="150" t="str">
        <f>IF($B76="","",VLOOKUP($B76,全部!$B$9:$P$508,12,0))</f>
        <v>吉</v>
      </c>
      <c r="N76" s="92" t="str">
        <f t="shared" si="10"/>
        <v>狗</v>
      </c>
      <c r="O76" s="125" t="str">
        <f>IF($B76="","",VLOOKUP($B76,全部!$B$9:$P$508,14,0))</f>
        <v>台南市仁德區德崙路77巷90號1樓之2</v>
      </c>
      <c r="P76" s="125">
        <f>IF($B76="","",VLOOKUP($B76,全部!$B$9:$P$508,15,0))</f>
        <v>0</v>
      </c>
    </row>
    <row r="77" spans="1:16" ht="18.95" customHeight="1" x14ac:dyDescent="0.25">
      <c r="A77" s="92">
        <f t="shared" si="11"/>
        <v>69</v>
      </c>
      <c r="B77" s="145" t="s">
        <v>1154</v>
      </c>
      <c r="C77" s="113"/>
      <c r="D77" s="113"/>
      <c r="E77" s="113"/>
      <c r="F77" s="92">
        <v>600</v>
      </c>
      <c r="G77" s="92">
        <f t="shared" si="8"/>
        <v>1</v>
      </c>
      <c r="H77" s="92">
        <f t="shared" si="9"/>
        <v>600</v>
      </c>
      <c r="I77" s="113" t="s">
        <v>244</v>
      </c>
      <c r="J77" s="149">
        <f>IF($B77="","",VLOOKUP($B77,全部!$B$9:$P$508,9,0))</f>
        <v>82</v>
      </c>
      <c r="K77" s="150">
        <f>IF($B77="","",VLOOKUP($B77,全部!$B$9:$P$508,10,0))</f>
        <v>4</v>
      </c>
      <c r="L77" s="150">
        <f>IF($B77="","",VLOOKUP($B77,全部!$B$9:$P$508,11,0))</f>
        <v>3</v>
      </c>
      <c r="M77" s="150" t="str">
        <f>IF($B77="","",VLOOKUP($B77,全部!$B$9:$P$508,12,0))</f>
        <v>未</v>
      </c>
      <c r="N77" s="92" t="str">
        <f t="shared" si="10"/>
        <v>雞</v>
      </c>
      <c r="O77" s="125" t="str">
        <f>IF($B77="","",VLOOKUP($B77,全部!$B$9:$P$508,14,0))</f>
        <v>高雄市橋頭區仕豐南路大同巷7號</v>
      </c>
      <c r="P77" s="125">
        <f>IF($B77="","",VLOOKUP($B77,全部!$B$9:$P$508,15,0))</f>
        <v>0</v>
      </c>
    </row>
    <row r="78" spans="1:16" ht="18.95" customHeight="1" x14ac:dyDescent="0.25">
      <c r="A78" s="92">
        <f t="shared" si="11"/>
        <v>70</v>
      </c>
      <c r="B78" s="145" t="s">
        <v>1163</v>
      </c>
      <c r="C78" s="113"/>
      <c r="D78" s="113"/>
      <c r="E78" s="113"/>
      <c r="F78" s="92">
        <v>600</v>
      </c>
      <c r="G78" s="92">
        <f t="shared" si="8"/>
        <v>1</v>
      </c>
      <c r="H78" s="92">
        <f t="shared" si="9"/>
        <v>600</v>
      </c>
      <c r="I78" s="113" t="s">
        <v>244</v>
      </c>
      <c r="J78" s="149">
        <f>IF($B78="","",VLOOKUP($B78,全部!$B$9:$P$508,9,0))</f>
        <v>47</v>
      </c>
      <c r="K78" s="150">
        <f>IF($B78="","",VLOOKUP($B78,全部!$B$9:$P$508,10,0))</f>
        <v>2</v>
      </c>
      <c r="L78" s="150">
        <f>IF($B78="","",VLOOKUP($B78,全部!$B$9:$P$508,11,0))</f>
        <v>21</v>
      </c>
      <c r="M78" s="150" t="str">
        <f>IF($B78="","",VLOOKUP($B78,全部!$B$9:$P$508,12,0))</f>
        <v>辰</v>
      </c>
      <c r="N78" s="92" t="str">
        <f t="shared" si="10"/>
        <v>狗</v>
      </c>
      <c r="O78" s="125" t="str">
        <f>IF($B78="","",VLOOKUP($B78,全部!$B$9:$P$508,14,0))</f>
        <v>台南市東區仁和路111巷126號</v>
      </c>
      <c r="P78" s="125">
        <f>IF($B78="","",VLOOKUP($B78,全部!$B$9:$P$508,15,0))</f>
        <v>0</v>
      </c>
    </row>
    <row r="79" spans="1:16" ht="18.95" customHeight="1" x14ac:dyDescent="0.25">
      <c r="A79" s="92">
        <f t="shared" si="11"/>
        <v>71</v>
      </c>
      <c r="B79" s="92" t="s">
        <v>1167</v>
      </c>
      <c r="C79" s="113"/>
      <c r="D79" s="113">
        <v>300</v>
      </c>
      <c r="E79" s="113"/>
      <c r="F79" s="92"/>
      <c r="G79" s="92">
        <f t="shared" si="8"/>
        <v>0</v>
      </c>
      <c r="H79" s="92">
        <f t="shared" si="9"/>
        <v>300</v>
      </c>
      <c r="I79" s="113" t="s">
        <v>1175</v>
      </c>
      <c r="J79" s="149">
        <f>IF($B79="","",VLOOKUP($B79,全部!$B$9:$P$508,9,0))</f>
        <v>37</v>
      </c>
      <c r="K79" s="150">
        <f>IF($B79="","",VLOOKUP($B79,全部!$B$9:$P$508,10,0))</f>
        <v>12</v>
      </c>
      <c r="L79" s="150">
        <f>IF($B79="","",VLOOKUP($B79,全部!$B$9:$P$508,11,0))</f>
        <v>28</v>
      </c>
      <c r="M79" s="150" t="str">
        <f>IF($B79="","",VLOOKUP($B79,全部!$B$9:$P$508,12,0))</f>
        <v>吉</v>
      </c>
      <c r="N79" s="92" t="str">
        <f t="shared" si="10"/>
        <v>鼠</v>
      </c>
      <c r="O79" s="125" t="str">
        <f>IF($B79="","",VLOOKUP($B79,全部!$B$9:$P$508,14,0))</f>
        <v>高雄市三民區有光路89之3號</v>
      </c>
      <c r="P79" s="125" t="str">
        <f>IF($B79="","",VLOOKUP($B79,全部!$B$9:$P$508,15,0))</f>
        <v>07-3352519</v>
      </c>
    </row>
    <row r="80" spans="1:16" ht="18.95" customHeight="1" x14ac:dyDescent="0.25">
      <c r="A80" s="92">
        <f t="shared" si="11"/>
        <v>72</v>
      </c>
      <c r="B80" s="92" t="s">
        <v>1168</v>
      </c>
      <c r="C80" s="113"/>
      <c r="D80" s="113">
        <v>300</v>
      </c>
      <c r="E80" s="113"/>
      <c r="F80" s="92"/>
      <c r="G80" s="92">
        <f t="shared" si="8"/>
        <v>0</v>
      </c>
      <c r="H80" s="92">
        <f t="shared" si="9"/>
        <v>300</v>
      </c>
      <c r="I80" s="113" t="s">
        <v>1175</v>
      </c>
      <c r="J80" s="149">
        <f>IF($B80="","",VLOOKUP($B80,全部!$B$9:$P$508,9,0))</f>
        <v>39</v>
      </c>
      <c r="K80" s="150">
        <f>IF($B80="","",VLOOKUP($B80,全部!$B$9:$P$508,10,0))</f>
        <v>10</v>
      </c>
      <c r="L80" s="150">
        <f>IF($B80="","",VLOOKUP($B80,全部!$B$9:$P$508,11,0))</f>
        <v>28</v>
      </c>
      <c r="M80" s="150" t="str">
        <f>IF($B80="","",VLOOKUP($B80,全部!$B$9:$P$508,12,0))</f>
        <v>吉</v>
      </c>
      <c r="N80" s="92" t="str">
        <f t="shared" si="10"/>
        <v>虎</v>
      </c>
      <c r="O80" s="125" t="str">
        <f>IF($B80="","",VLOOKUP($B80,全部!$B$9:$P$508,14,0))</f>
        <v>高雄市三民區有光路89之3號</v>
      </c>
      <c r="P80" s="125" t="str">
        <f>IF($B80="","",VLOOKUP($B80,全部!$B$9:$P$508,15,0))</f>
        <v>07-3352519</v>
      </c>
    </row>
    <row r="81" spans="1:16" ht="18.95" customHeight="1" x14ac:dyDescent="0.25">
      <c r="A81" s="92">
        <f t="shared" si="11"/>
        <v>73</v>
      </c>
      <c r="B81" s="92" t="s">
        <v>1169</v>
      </c>
      <c r="C81" s="113"/>
      <c r="D81" s="113">
        <v>300</v>
      </c>
      <c r="E81" s="113"/>
      <c r="F81" s="92"/>
      <c r="G81" s="92">
        <f t="shared" si="8"/>
        <v>0</v>
      </c>
      <c r="H81" s="92">
        <f t="shared" si="9"/>
        <v>300</v>
      </c>
      <c r="I81" s="113" t="s">
        <v>1175</v>
      </c>
      <c r="J81" s="149">
        <f>IF($B81="","",VLOOKUP($B81,全部!$B$9:$P$508,9,0))</f>
        <v>67</v>
      </c>
      <c r="K81" s="150">
        <f>IF($B81="","",VLOOKUP($B81,全部!$B$9:$P$508,10,0))</f>
        <v>8</v>
      </c>
      <c r="L81" s="150">
        <f>IF($B81="","",VLOOKUP($B81,全部!$B$9:$P$508,11,0))</f>
        <v>4</v>
      </c>
      <c r="M81" s="150" t="str">
        <f>IF($B81="","",VLOOKUP($B81,全部!$B$9:$P$508,12,0))</f>
        <v>吉</v>
      </c>
      <c r="N81" s="92" t="str">
        <f t="shared" si="10"/>
        <v>馬</v>
      </c>
      <c r="O81" s="125" t="str">
        <f>IF($B81="","",VLOOKUP($B81,全部!$B$9:$P$508,14,0))</f>
        <v>高雄市三民區有光路89之3號</v>
      </c>
      <c r="P81" s="125" t="str">
        <f>IF($B81="","",VLOOKUP($B81,全部!$B$9:$P$508,15,0))</f>
        <v>07-3352519</v>
      </c>
    </row>
    <row r="82" spans="1:16" ht="18.95" customHeight="1" x14ac:dyDescent="0.25">
      <c r="A82" s="92">
        <f t="shared" si="11"/>
        <v>74</v>
      </c>
      <c r="B82" s="92" t="s">
        <v>1170</v>
      </c>
      <c r="C82" s="113"/>
      <c r="D82" s="113">
        <v>300</v>
      </c>
      <c r="E82" s="113"/>
      <c r="F82" s="92"/>
      <c r="G82" s="92">
        <f t="shared" si="8"/>
        <v>0</v>
      </c>
      <c r="H82" s="92">
        <f t="shared" si="9"/>
        <v>300</v>
      </c>
      <c r="I82" s="113" t="s">
        <v>1175</v>
      </c>
      <c r="J82" s="149">
        <f>IF($B82="","",VLOOKUP($B82,全部!$B$9:$P$508,9,0))</f>
        <v>70</v>
      </c>
      <c r="K82" s="150">
        <f>IF($B82="","",VLOOKUP($B82,全部!$B$9:$P$508,10,0))</f>
        <v>8</v>
      </c>
      <c r="L82" s="150">
        <f>IF($B82="","",VLOOKUP($B82,全部!$B$9:$P$508,11,0))</f>
        <v>23</v>
      </c>
      <c r="M82" s="150" t="str">
        <f>IF($B82="","",VLOOKUP($B82,全部!$B$9:$P$508,12,0))</f>
        <v>吉</v>
      </c>
      <c r="N82" s="92" t="str">
        <f t="shared" si="10"/>
        <v>雞</v>
      </c>
      <c r="O82" s="125" t="str">
        <f>IF($B82="","",VLOOKUP($B82,全部!$B$9:$P$508,14,0))</f>
        <v>高雄市三民區有光路89之3號</v>
      </c>
      <c r="P82" s="125" t="str">
        <f>IF($B82="","",VLOOKUP($B82,全部!$B$9:$P$508,15,0))</f>
        <v>07-3352519</v>
      </c>
    </row>
    <row r="83" spans="1:16" ht="18.95" customHeight="1" x14ac:dyDescent="0.25">
      <c r="A83" s="92">
        <f t="shared" si="11"/>
        <v>75</v>
      </c>
      <c r="B83" s="92" t="s">
        <v>1171</v>
      </c>
      <c r="C83" s="113"/>
      <c r="D83" s="113">
        <v>300</v>
      </c>
      <c r="E83" s="113"/>
      <c r="F83" s="92"/>
      <c r="G83" s="92">
        <f t="shared" si="8"/>
        <v>0</v>
      </c>
      <c r="H83" s="92">
        <f t="shared" si="9"/>
        <v>300</v>
      </c>
      <c r="I83" s="113" t="s">
        <v>1175</v>
      </c>
      <c r="J83" s="149">
        <f>IF($B83="","",VLOOKUP($B83,全部!$B$9:$P$508,9,0))</f>
        <v>107</v>
      </c>
      <c r="K83" s="150">
        <f>IF($B83="","",VLOOKUP($B83,全部!$B$9:$P$508,10,0))</f>
        <v>5</v>
      </c>
      <c r="L83" s="150">
        <f>IF($B83="","",VLOOKUP($B83,全部!$B$9:$P$508,11,0))</f>
        <v>21</v>
      </c>
      <c r="M83" s="150" t="str">
        <f>IF($B83="","",VLOOKUP($B83,全部!$B$9:$P$508,12,0))</f>
        <v>吉</v>
      </c>
      <c r="N83" s="92" t="str">
        <f t="shared" si="10"/>
        <v>狗</v>
      </c>
      <c r="O83" s="125">
        <f>IF($B83="","",VLOOKUP($B83,全部!$B$9:$P$508,14,0))</f>
        <v>0</v>
      </c>
      <c r="P83" s="125">
        <f>IF($B83="","",VLOOKUP($B83,全部!$B$9:$P$508,15,0))</f>
        <v>0</v>
      </c>
    </row>
    <row r="84" spans="1:16" ht="18.95" customHeight="1" x14ac:dyDescent="0.25">
      <c r="A84" s="92">
        <f t="shared" si="11"/>
        <v>76</v>
      </c>
      <c r="B84" s="92" t="s">
        <v>1172</v>
      </c>
      <c r="C84" s="113"/>
      <c r="D84" s="113">
        <v>300</v>
      </c>
      <c r="E84" s="113"/>
      <c r="F84" s="92"/>
      <c r="G84" s="92">
        <f t="shared" si="8"/>
        <v>0</v>
      </c>
      <c r="H84" s="92">
        <f t="shared" si="9"/>
        <v>300</v>
      </c>
      <c r="I84" s="113" t="s">
        <v>1175</v>
      </c>
      <c r="J84" s="149">
        <f>IF($B84="","",VLOOKUP($B84,全部!$B$9:$P$508,9,0))</f>
        <v>112</v>
      </c>
      <c r="K84" s="150">
        <f>IF($B84="","",VLOOKUP($B84,全部!$B$9:$P$508,10,0))</f>
        <v>1</v>
      </c>
      <c r="L84" s="150">
        <f>IF($B84="","",VLOOKUP($B84,全部!$B$9:$P$508,11,0))</f>
        <v>10</v>
      </c>
      <c r="M84" s="150" t="str">
        <f>IF($B84="","",VLOOKUP($B84,全部!$B$9:$P$508,12,0))</f>
        <v>吉</v>
      </c>
      <c r="N84" s="92" t="str">
        <f t="shared" si="10"/>
        <v>兔</v>
      </c>
      <c r="O84" s="125">
        <f>IF($B84="","",VLOOKUP($B84,全部!$B$9:$P$508,14,0))</f>
        <v>0</v>
      </c>
      <c r="P84" s="125">
        <f>IF($B84="","",VLOOKUP($B84,全部!$B$9:$P$508,15,0))</f>
        <v>0</v>
      </c>
    </row>
    <row r="85" spans="1:16" ht="18.95" customHeight="1" x14ac:dyDescent="0.25">
      <c r="A85" s="92">
        <f t="shared" si="11"/>
        <v>77</v>
      </c>
      <c r="B85" s="92" t="s">
        <v>1174</v>
      </c>
      <c r="C85" s="113">
        <v>300</v>
      </c>
      <c r="D85" s="113"/>
      <c r="E85" s="113"/>
      <c r="F85" s="92"/>
      <c r="G85" s="92">
        <f t="shared" si="8"/>
        <v>0</v>
      </c>
      <c r="H85" s="92">
        <f t="shared" si="9"/>
        <v>300</v>
      </c>
      <c r="I85" s="113" t="s">
        <v>1175</v>
      </c>
      <c r="J85" s="149">
        <f>IF($B85="","",VLOOKUP($B85,全部!$B$9:$P$508,9,0))</f>
        <v>65</v>
      </c>
      <c r="K85" s="150">
        <f>IF($B85="","",VLOOKUP($B85,全部!$B$9:$P$508,10,0))</f>
        <v>6</v>
      </c>
      <c r="L85" s="150">
        <f>IF($B85="","",VLOOKUP($B85,全部!$B$9:$P$508,11,0))</f>
        <v>30</v>
      </c>
      <c r="M85" s="150" t="str">
        <f>IF($B85="","",VLOOKUP($B85,全部!$B$9:$P$508,12,0))</f>
        <v>吉</v>
      </c>
      <c r="N85" s="92" t="str">
        <f t="shared" si="10"/>
        <v>龍</v>
      </c>
      <c r="O85" s="125" t="str">
        <f>IF($B85="","",VLOOKUP($B85,全部!$B$9:$P$508,14,0))</f>
        <v>高雄市前鎮區南天街65號</v>
      </c>
      <c r="P85" s="125">
        <f>IF($B85="","",VLOOKUP($B85,全部!$B$9:$P$508,15,0))</f>
        <v>0</v>
      </c>
    </row>
    <row r="86" spans="1:16" ht="18.95" customHeight="1" x14ac:dyDescent="0.25">
      <c r="A86" s="92">
        <f t="shared" si="11"/>
        <v>78</v>
      </c>
      <c r="B86" s="92" t="s">
        <v>1176</v>
      </c>
      <c r="C86" s="113">
        <v>300</v>
      </c>
      <c r="D86" s="113"/>
      <c r="E86" s="113"/>
      <c r="F86" s="92"/>
      <c r="G86" s="92">
        <f t="shared" si="8"/>
        <v>0</v>
      </c>
      <c r="H86" s="92">
        <f t="shared" si="9"/>
        <v>300</v>
      </c>
      <c r="I86" s="113" t="s">
        <v>1175</v>
      </c>
      <c r="J86" s="149">
        <f>IF($B86="","",VLOOKUP($B86,全部!$B$9:$P$508,9,0))</f>
        <v>98</v>
      </c>
      <c r="K86" s="150">
        <f>IF($B86="","",VLOOKUP($B86,全部!$B$9:$P$508,10,0))</f>
        <v>3</v>
      </c>
      <c r="L86" s="150">
        <f>IF($B86="","",VLOOKUP($B86,全部!$B$9:$P$508,11,0))</f>
        <v>6</v>
      </c>
      <c r="M86" s="150" t="str">
        <f>IF($B86="","",VLOOKUP($B86,全部!$B$9:$P$508,12,0))</f>
        <v>吉</v>
      </c>
      <c r="N86" s="92" t="str">
        <f t="shared" si="10"/>
        <v>牛</v>
      </c>
      <c r="O86" s="125" t="str">
        <f>IF($B86="","",VLOOKUP($B86,全部!$B$9:$P$508,14,0))</f>
        <v>高雄市前鎮區南天街65號</v>
      </c>
      <c r="P86" s="125">
        <f>IF($B86="","",VLOOKUP($B86,全部!$B$9:$P$508,15,0))</f>
        <v>0</v>
      </c>
    </row>
    <row r="87" spans="1:16" ht="18.95" customHeight="1" x14ac:dyDescent="0.25">
      <c r="A87" s="92">
        <f t="shared" si="11"/>
        <v>79</v>
      </c>
      <c r="B87" s="92" t="s">
        <v>1178</v>
      </c>
      <c r="C87" s="113"/>
      <c r="D87" s="113">
        <v>300</v>
      </c>
      <c r="E87" s="113"/>
      <c r="F87" s="92"/>
      <c r="G87" s="92">
        <f t="shared" ref="G87:G113" si="12">IF(F87&gt;=600,1,0)</f>
        <v>0</v>
      </c>
      <c r="H87" s="92">
        <f>IF(I87="已收",C87+D87+E87+F87,0)</f>
        <v>300</v>
      </c>
      <c r="I87" s="113" t="s">
        <v>1175</v>
      </c>
      <c r="J87" s="149">
        <f>IF($B87="","",VLOOKUP($B87,全部!$B$9:$P$508,9,0))</f>
        <v>55</v>
      </c>
      <c r="K87" s="150">
        <f>IF($B87="","",VLOOKUP($B87,全部!$B$9:$P$508,10,0))</f>
        <v>8</v>
      </c>
      <c r="L87" s="150">
        <f>IF($B87="","",VLOOKUP($B87,全部!$B$9:$P$508,11,0))</f>
        <v>15</v>
      </c>
      <c r="M87" s="150" t="str">
        <f>IF($B87="","",VLOOKUP($B87,全部!$B$9:$P$508,12,0))</f>
        <v>吉</v>
      </c>
      <c r="N87" s="92" t="str">
        <f>IF($B87="","",CHOOSE(IF(MOD(J87+1911,12)&lt;&gt;0,MOD(J87+1911,12),12),"雞","狗","豬","鼠","牛","虎","兔","龍","蛇","馬","羊","猴"))</f>
        <v>馬</v>
      </c>
      <c r="O87" s="125" t="str">
        <f>IF($B87="","",VLOOKUP($B87,全部!$B$9:$P$508,14,0))</f>
        <v>高雄市前鎮區南天街65號</v>
      </c>
      <c r="P87" s="125">
        <f>IF($B87="","",VLOOKUP($B87,全部!$B$9:$P$508,15,0))</f>
        <v>0</v>
      </c>
    </row>
    <row r="88" spans="1:16" ht="18.95" customHeight="1" x14ac:dyDescent="0.25">
      <c r="A88" s="92">
        <f t="shared" si="11"/>
        <v>80</v>
      </c>
      <c r="B88" s="92" t="s">
        <v>1179</v>
      </c>
      <c r="C88" s="113"/>
      <c r="D88" s="113">
        <v>300</v>
      </c>
      <c r="E88" s="113"/>
      <c r="F88" s="92"/>
      <c r="G88" s="92">
        <f t="shared" si="12"/>
        <v>0</v>
      </c>
      <c r="H88" s="92">
        <f t="shared" ref="H88:H113" si="13">IF(I88="已收",C88+D88+E88+F88,0)</f>
        <v>300</v>
      </c>
      <c r="I88" s="113" t="s">
        <v>1175</v>
      </c>
      <c r="J88" s="149">
        <f>IF($B88="","",VLOOKUP($B88,全部!$B$9:$P$508,9,0))</f>
        <v>99</v>
      </c>
      <c r="K88" s="150">
        <f>IF($B88="","",VLOOKUP($B88,全部!$B$9:$P$508,10,0))</f>
        <v>8</v>
      </c>
      <c r="L88" s="150">
        <f>IF($B88="","",VLOOKUP($B88,全部!$B$9:$P$508,11,0))</f>
        <v>14</v>
      </c>
      <c r="M88" s="150" t="str">
        <f>IF($B88="","",VLOOKUP($B88,全部!$B$9:$P$508,12,0))</f>
        <v>吉</v>
      </c>
      <c r="N88" s="92" t="str">
        <f t="shared" ref="N88:N113" si="14">IF($B88="","",CHOOSE(IF(MOD(J88+1911,12)&lt;&gt;0,MOD(J88+1911,12),12),"雞","狗","豬","鼠","牛","虎","兔","龍","蛇","馬","羊","猴"))</f>
        <v>虎</v>
      </c>
      <c r="O88" s="125" t="str">
        <f>IF($B88="","",VLOOKUP($B88,全部!$B$9:$P$508,14,0))</f>
        <v>高雄市前鎮區南天街65號</v>
      </c>
      <c r="P88" s="125">
        <f>IF($B88="","",VLOOKUP($B88,全部!$B$9:$P$508,15,0))</f>
        <v>0</v>
      </c>
    </row>
    <row r="89" spans="1:16" ht="18.95" customHeight="1" x14ac:dyDescent="0.25">
      <c r="A89" s="92">
        <f t="shared" si="11"/>
        <v>81</v>
      </c>
      <c r="B89" s="92" t="s">
        <v>1180</v>
      </c>
      <c r="C89" s="113"/>
      <c r="D89" s="113">
        <v>300</v>
      </c>
      <c r="E89" s="113"/>
      <c r="F89" s="92"/>
      <c r="G89" s="92">
        <f t="shared" si="12"/>
        <v>0</v>
      </c>
      <c r="H89" s="92">
        <f t="shared" si="13"/>
        <v>300</v>
      </c>
      <c r="I89" s="113" t="s">
        <v>1175</v>
      </c>
      <c r="J89" s="149">
        <f>IF($B89="","",VLOOKUP($B89,全部!$B$9:$P$508,9,0))</f>
        <v>102</v>
      </c>
      <c r="K89" s="150">
        <f>IF($B89="","",VLOOKUP($B89,全部!$B$9:$P$508,10,0))</f>
        <v>5</v>
      </c>
      <c r="L89" s="150">
        <f>IF($B89="","",VLOOKUP($B89,全部!$B$9:$P$508,11,0))</f>
        <v>12</v>
      </c>
      <c r="M89" s="150" t="str">
        <f>IF($B89="","",VLOOKUP($B89,全部!$B$9:$P$508,12,0))</f>
        <v>吉</v>
      </c>
      <c r="N89" s="92" t="str">
        <f t="shared" si="14"/>
        <v>蛇</v>
      </c>
      <c r="O89" s="125" t="str">
        <f>IF($B89="","",VLOOKUP($B89,全部!$B$9:$P$508,14,0))</f>
        <v>高雄市前鎮區南天街65號</v>
      </c>
      <c r="P89" s="125">
        <f>IF($B89="","",VLOOKUP($B89,全部!$B$9:$P$508,15,0))</f>
        <v>0</v>
      </c>
    </row>
    <row r="90" spans="1:16" ht="18.95" customHeight="1" x14ac:dyDescent="0.25">
      <c r="A90" s="92">
        <f t="shared" si="11"/>
        <v>82</v>
      </c>
      <c r="B90" s="92"/>
      <c r="C90" s="113"/>
      <c r="D90" s="113"/>
      <c r="E90" s="113"/>
      <c r="F90" s="92"/>
      <c r="G90" s="92">
        <f t="shared" si="12"/>
        <v>0</v>
      </c>
      <c r="H90" s="92">
        <f t="shared" si="13"/>
        <v>0</v>
      </c>
      <c r="I90" s="113"/>
      <c r="J90" s="149" t="str">
        <f>IF($B90="","",VLOOKUP($B90,全部!$B$9:$P$508,9,0))</f>
        <v/>
      </c>
      <c r="K90" s="150" t="str">
        <f>IF($B90="","",VLOOKUP($B90,全部!$B$9:$P$508,10,0))</f>
        <v/>
      </c>
      <c r="L90" s="150" t="str">
        <f>IF($B90="","",VLOOKUP($B90,全部!$B$9:$P$508,11,0))</f>
        <v/>
      </c>
      <c r="M90" s="150" t="str">
        <f>IF($B90="","",VLOOKUP($B90,全部!$B$9:$P$508,12,0))</f>
        <v/>
      </c>
      <c r="N90" s="92" t="str">
        <f t="shared" si="14"/>
        <v/>
      </c>
      <c r="O90" s="125" t="str">
        <f>IF($B90="","",VLOOKUP($B90,全部!$B$9:$P$508,14,0))</f>
        <v/>
      </c>
      <c r="P90" s="125" t="str">
        <f>IF($B90="","",VLOOKUP($B90,全部!$B$9:$P$508,15,0))</f>
        <v/>
      </c>
    </row>
    <row r="91" spans="1:16" ht="18.95" customHeight="1" x14ac:dyDescent="0.25">
      <c r="A91" s="92">
        <f t="shared" si="11"/>
        <v>83</v>
      </c>
      <c r="B91" s="92"/>
      <c r="C91" s="113"/>
      <c r="D91" s="113"/>
      <c r="E91" s="113"/>
      <c r="F91" s="92"/>
      <c r="G91" s="92">
        <f t="shared" si="12"/>
        <v>0</v>
      </c>
      <c r="H91" s="92">
        <f t="shared" si="13"/>
        <v>0</v>
      </c>
      <c r="I91" s="113"/>
      <c r="J91" s="149" t="str">
        <f>IF($B91="","",VLOOKUP($B91,全部!$B$9:$P$508,9,0))</f>
        <v/>
      </c>
      <c r="K91" s="150" t="str">
        <f>IF($B91="","",VLOOKUP($B91,全部!$B$9:$P$508,10,0))</f>
        <v/>
      </c>
      <c r="L91" s="150" t="str">
        <f>IF($B91="","",VLOOKUP($B91,全部!$B$9:$P$508,11,0))</f>
        <v/>
      </c>
      <c r="M91" s="150" t="str">
        <f>IF($B91="","",VLOOKUP($B91,全部!$B$9:$P$508,12,0))</f>
        <v/>
      </c>
      <c r="N91" s="92" t="str">
        <f t="shared" si="14"/>
        <v/>
      </c>
      <c r="O91" s="125" t="str">
        <f>IF($B91="","",VLOOKUP($B91,全部!$B$9:$P$508,14,0))</f>
        <v/>
      </c>
      <c r="P91" s="125" t="str">
        <f>IF($B91="","",VLOOKUP($B91,全部!$B$9:$P$508,15,0))</f>
        <v/>
      </c>
    </row>
    <row r="92" spans="1:16" ht="18.95" customHeight="1" x14ac:dyDescent="0.25">
      <c r="A92" s="92">
        <f t="shared" si="11"/>
        <v>84</v>
      </c>
      <c r="B92" s="92"/>
      <c r="C92" s="113"/>
      <c r="D92" s="113"/>
      <c r="E92" s="113"/>
      <c r="F92" s="92"/>
      <c r="G92" s="92">
        <f t="shared" si="12"/>
        <v>0</v>
      </c>
      <c r="H92" s="92">
        <f t="shared" si="13"/>
        <v>0</v>
      </c>
      <c r="I92" s="113"/>
      <c r="J92" s="149" t="str">
        <f>IF($B92="","",VLOOKUP($B92,全部!$B$9:$P$508,9,0))</f>
        <v/>
      </c>
      <c r="K92" s="150" t="str">
        <f>IF($B92="","",VLOOKUP($B92,全部!$B$9:$P$508,10,0))</f>
        <v/>
      </c>
      <c r="L92" s="150" t="str">
        <f>IF($B92="","",VLOOKUP($B92,全部!$B$9:$P$508,11,0))</f>
        <v/>
      </c>
      <c r="M92" s="150" t="str">
        <f>IF($B92="","",VLOOKUP($B92,全部!$B$9:$P$508,12,0))</f>
        <v/>
      </c>
      <c r="N92" s="92" t="str">
        <f t="shared" si="14"/>
        <v/>
      </c>
      <c r="O92" s="125" t="str">
        <f>IF($B92="","",VLOOKUP($B92,全部!$B$9:$P$508,14,0))</f>
        <v/>
      </c>
      <c r="P92" s="125" t="str">
        <f>IF($B92="","",VLOOKUP($B92,全部!$B$9:$P$508,15,0))</f>
        <v/>
      </c>
    </row>
    <row r="93" spans="1:16" ht="18.95" customHeight="1" x14ac:dyDescent="0.25">
      <c r="A93" s="92">
        <f t="shared" si="11"/>
        <v>85</v>
      </c>
      <c r="B93" s="92"/>
      <c r="C93" s="113"/>
      <c r="D93" s="113"/>
      <c r="E93" s="113"/>
      <c r="F93" s="92"/>
      <c r="G93" s="92">
        <f t="shared" si="12"/>
        <v>0</v>
      </c>
      <c r="H93" s="92">
        <f t="shared" si="13"/>
        <v>0</v>
      </c>
      <c r="I93" s="113"/>
      <c r="J93" s="149" t="str">
        <f>IF($B93="","",VLOOKUP($B93,全部!$B$9:$P$508,9,0))</f>
        <v/>
      </c>
      <c r="K93" s="150" t="str">
        <f>IF($B93="","",VLOOKUP($B93,全部!$B$9:$P$508,10,0))</f>
        <v/>
      </c>
      <c r="L93" s="150" t="str">
        <f>IF($B93="","",VLOOKUP($B93,全部!$B$9:$P$508,11,0))</f>
        <v/>
      </c>
      <c r="M93" s="150" t="str">
        <f>IF($B93="","",VLOOKUP($B93,全部!$B$9:$P$508,12,0))</f>
        <v/>
      </c>
      <c r="N93" s="92" t="str">
        <f t="shared" si="14"/>
        <v/>
      </c>
      <c r="O93" s="125" t="str">
        <f>IF($B93="","",VLOOKUP($B93,全部!$B$9:$P$508,14,0))</f>
        <v/>
      </c>
      <c r="P93" s="125" t="str">
        <f>IF($B93="","",VLOOKUP($B93,全部!$B$9:$P$508,15,0))</f>
        <v/>
      </c>
    </row>
    <row r="94" spans="1:16" ht="18.95" customHeight="1" x14ac:dyDescent="0.25">
      <c r="A94" s="92">
        <f t="shared" si="11"/>
        <v>86</v>
      </c>
      <c r="B94" s="92"/>
      <c r="C94" s="113"/>
      <c r="D94" s="113"/>
      <c r="E94" s="113"/>
      <c r="F94" s="92"/>
      <c r="G94" s="92">
        <f t="shared" si="12"/>
        <v>0</v>
      </c>
      <c r="H94" s="92">
        <f t="shared" si="13"/>
        <v>0</v>
      </c>
      <c r="I94" s="113"/>
      <c r="J94" s="149" t="str">
        <f>IF($B94="","",VLOOKUP($B94,全部!$B$9:$P$508,9,0))</f>
        <v/>
      </c>
      <c r="K94" s="150" t="str">
        <f>IF($B94="","",VLOOKUP($B94,全部!$B$9:$P$508,10,0))</f>
        <v/>
      </c>
      <c r="L94" s="150" t="str">
        <f>IF($B94="","",VLOOKUP($B94,全部!$B$9:$P$508,11,0))</f>
        <v/>
      </c>
      <c r="M94" s="150" t="str">
        <f>IF($B94="","",VLOOKUP($B94,全部!$B$9:$P$508,12,0))</f>
        <v/>
      </c>
      <c r="N94" s="92" t="str">
        <f t="shared" si="14"/>
        <v/>
      </c>
      <c r="O94" s="125" t="str">
        <f>IF($B94="","",VLOOKUP($B94,全部!$B$9:$P$508,14,0))</f>
        <v/>
      </c>
      <c r="P94" s="125" t="str">
        <f>IF($B94="","",VLOOKUP($B94,全部!$B$9:$P$508,15,0))</f>
        <v/>
      </c>
    </row>
    <row r="95" spans="1:16" ht="18.95" customHeight="1" x14ac:dyDescent="0.25">
      <c r="A95" s="92">
        <f t="shared" si="11"/>
        <v>87</v>
      </c>
      <c r="B95" s="145"/>
      <c r="C95" s="113"/>
      <c r="D95" s="113"/>
      <c r="E95" s="113"/>
      <c r="F95" s="92"/>
      <c r="G95" s="92">
        <f t="shared" si="12"/>
        <v>0</v>
      </c>
      <c r="H95" s="92">
        <f t="shared" si="13"/>
        <v>0</v>
      </c>
      <c r="I95" s="113"/>
      <c r="J95" s="149" t="str">
        <f>IF($B95="","",VLOOKUP($B95,全部!$B$9:$P$508,9,0))</f>
        <v/>
      </c>
      <c r="K95" s="150" t="str">
        <f>IF($B95="","",VLOOKUP($B95,全部!$B$9:$P$508,10,0))</f>
        <v/>
      </c>
      <c r="L95" s="150" t="str">
        <f>IF($B95="","",VLOOKUP($B95,全部!$B$9:$P$508,11,0))</f>
        <v/>
      </c>
      <c r="M95" s="150" t="str">
        <f>IF($B95="","",VLOOKUP($B95,全部!$B$9:$P$508,12,0))</f>
        <v/>
      </c>
      <c r="N95" s="92" t="str">
        <f t="shared" si="14"/>
        <v/>
      </c>
      <c r="O95" s="125" t="str">
        <f>IF($B95="","",VLOOKUP($B95,全部!$B$9:$P$508,14,0))</f>
        <v/>
      </c>
      <c r="P95" s="125" t="str">
        <f>IF($B95="","",VLOOKUP($B95,全部!$B$9:$P$508,15,0))</f>
        <v/>
      </c>
    </row>
    <row r="96" spans="1:16" ht="18.95" customHeight="1" x14ac:dyDescent="0.25">
      <c r="A96" s="92">
        <f t="shared" si="11"/>
        <v>88</v>
      </c>
      <c r="B96" s="148"/>
      <c r="C96" s="113"/>
      <c r="D96" s="113"/>
      <c r="E96" s="113"/>
      <c r="F96" s="92"/>
      <c r="G96" s="92">
        <f t="shared" si="12"/>
        <v>0</v>
      </c>
      <c r="H96" s="92">
        <f t="shared" si="13"/>
        <v>0</v>
      </c>
      <c r="I96" s="113"/>
      <c r="J96" s="149" t="str">
        <f>IF($B96="","",VLOOKUP($B96,全部!$B$9:$P$508,9,0))</f>
        <v/>
      </c>
      <c r="K96" s="150" t="str">
        <f>IF($B96="","",VLOOKUP($B96,全部!$B$9:$P$508,10,0))</f>
        <v/>
      </c>
      <c r="L96" s="150" t="str">
        <f>IF($B96="","",VLOOKUP($B96,全部!$B$9:$P$508,11,0))</f>
        <v/>
      </c>
      <c r="M96" s="150" t="str">
        <f>IF($B96="","",VLOOKUP($B96,全部!$B$9:$P$508,12,0))</f>
        <v/>
      </c>
      <c r="N96" s="92" t="str">
        <f t="shared" si="14"/>
        <v/>
      </c>
      <c r="O96" s="125" t="str">
        <f>IF($B96="","",VLOOKUP($B96,全部!$B$9:$P$508,14,0))</f>
        <v/>
      </c>
      <c r="P96" s="125" t="str">
        <f>IF($B96="","",VLOOKUP($B96,全部!$B$9:$P$508,15,0))</f>
        <v/>
      </c>
    </row>
    <row r="97" spans="1:16" ht="18.95" customHeight="1" x14ac:dyDescent="0.25">
      <c r="A97" s="92">
        <f t="shared" si="11"/>
        <v>89</v>
      </c>
      <c r="B97" s="145"/>
      <c r="C97" s="113"/>
      <c r="D97" s="113"/>
      <c r="E97" s="113"/>
      <c r="F97" s="92"/>
      <c r="G97" s="92">
        <f t="shared" si="12"/>
        <v>0</v>
      </c>
      <c r="H97" s="92">
        <f t="shared" si="13"/>
        <v>0</v>
      </c>
      <c r="I97" s="113"/>
      <c r="J97" s="149" t="str">
        <f>IF($B97="","",VLOOKUP($B97,全部!$B$9:$P$508,9,0))</f>
        <v/>
      </c>
      <c r="K97" s="150" t="str">
        <f>IF($B97="","",VLOOKUP($B97,全部!$B$9:$P$508,10,0))</f>
        <v/>
      </c>
      <c r="L97" s="150" t="str">
        <f>IF($B97="","",VLOOKUP($B97,全部!$B$9:$P$508,11,0))</f>
        <v/>
      </c>
      <c r="M97" s="150" t="str">
        <f>IF($B97="","",VLOOKUP($B97,全部!$B$9:$P$508,12,0))</f>
        <v/>
      </c>
      <c r="N97" s="92" t="str">
        <f t="shared" si="14"/>
        <v/>
      </c>
      <c r="O97" s="125" t="str">
        <f>IF($B97="","",VLOOKUP($B97,全部!$B$9:$P$508,14,0))</f>
        <v/>
      </c>
      <c r="P97" s="125" t="str">
        <f>IF($B97="","",VLOOKUP($B97,全部!$B$9:$P$508,15,0))</f>
        <v/>
      </c>
    </row>
    <row r="98" spans="1:16" ht="18.95" customHeight="1" x14ac:dyDescent="0.25">
      <c r="A98" s="92">
        <f t="shared" si="11"/>
        <v>90</v>
      </c>
      <c r="B98" s="92"/>
      <c r="C98" s="113"/>
      <c r="D98" s="113"/>
      <c r="E98" s="113"/>
      <c r="F98" s="92"/>
      <c r="G98" s="92">
        <f t="shared" si="12"/>
        <v>0</v>
      </c>
      <c r="H98" s="92">
        <f t="shared" si="13"/>
        <v>0</v>
      </c>
      <c r="I98" s="113"/>
      <c r="J98" s="149" t="str">
        <f>IF($B98="","",VLOOKUP($B98,全部!$B$9:$P$508,9,0))</f>
        <v/>
      </c>
      <c r="K98" s="150" t="str">
        <f>IF($B98="","",VLOOKUP($B98,全部!$B$9:$P$508,10,0))</f>
        <v/>
      </c>
      <c r="L98" s="150" t="str">
        <f>IF($B98="","",VLOOKUP($B98,全部!$B$9:$P$508,11,0))</f>
        <v/>
      </c>
      <c r="M98" s="150" t="str">
        <f>IF($B98="","",VLOOKUP($B98,全部!$B$9:$P$508,12,0))</f>
        <v/>
      </c>
      <c r="N98" s="92" t="str">
        <f t="shared" si="14"/>
        <v/>
      </c>
      <c r="O98" s="125" t="str">
        <f>IF($B98="","",VLOOKUP($B98,全部!$B$9:$P$508,14,0))</f>
        <v/>
      </c>
      <c r="P98" s="125" t="str">
        <f>IF($B98="","",VLOOKUP($B98,全部!$B$9:$P$508,15,0))</f>
        <v/>
      </c>
    </row>
    <row r="99" spans="1:16" ht="18.95" customHeight="1" x14ac:dyDescent="0.25">
      <c r="A99" s="92">
        <f t="shared" si="11"/>
        <v>91</v>
      </c>
      <c r="B99" s="92"/>
      <c r="C99" s="113"/>
      <c r="D99" s="113"/>
      <c r="E99" s="113"/>
      <c r="F99" s="92"/>
      <c r="G99" s="92">
        <f t="shared" si="12"/>
        <v>0</v>
      </c>
      <c r="H99" s="92">
        <f t="shared" si="13"/>
        <v>0</v>
      </c>
      <c r="I99" s="113"/>
      <c r="J99" s="149" t="str">
        <f>IF($B99="","",VLOOKUP($B99,全部!$B$9:$P$508,9,0))</f>
        <v/>
      </c>
      <c r="K99" s="150" t="str">
        <f>IF($B99="","",VLOOKUP($B99,全部!$B$9:$P$508,10,0))</f>
        <v/>
      </c>
      <c r="L99" s="150" t="str">
        <f>IF($B99="","",VLOOKUP($B99,全部!$B$9:$P$508,11,0))</f>
        <v/>
      </c>
      <c r="M99" s="150" t="str">
        <f>IF($B99="","",VLOOKUP($B99,全部!$B$9:$P$508,12,0))</f>
        <v/>
      </c>
      <c r="N99" s="92" t="str">
        <f t="shared" si="14"/>
        <v/>
      </c>
      <c r="O99" s="125" t="str">
        <f>IF($B99="","",VLOOKUP($B99,全部!$B$9:$P$508,14,0))</f>
        <v/>
      </c>
      <c r="P99" s="125" t="str">
        <f>IF($B99="","",VLOOKUP($B99,全部!$B$9:$P$508,15,0))</f>
        <v/>
      </c>
    </row>
    <row r="100" spans="1:16" ht="18.95" customHeight="1" x14ac:dyDescent="0.25">
      <c r="A100" s="92">
        <f t="shared" si="11"/>
        <v>92</v>
      </c>
      <c r="B100" s="92"/>
      <c r="C100" s="113"/>
      <c r="D100" s="113"/>
      <c r="E100" s="113"/>
      <c r="F100" s="92"/>
      <c r="G100" s="92">
        <f t="shared" si="12"/>
        <v>0</v>
      </c>
      <c r="H100" s="92">
        <f t="shared" si="13"/>
        <v>0</v>
      </c>
      <c r="I100" s="113"/>
      <c r="J100" s="149" t="str">
        <f>IF($B100="","",VLOOKUP($B100,全部!$B$9:$P$508,9,0))</f>
        <v/>
      </c>
      <c r="K100" s="150" t="str">
        <f>IF($B100="","",VLOOKUP($B100,全部!$B$9:$P$508,10,0))</f>
        <v/>
      </c>
      <c r="L100" s="150" t="str">
        <f>IF($B100="","",VLOOKUP($B100,全部!$B$9:$P$508,11,0))</f>
        <v/>
      </c>
      <c r="M100" s="150" t="str">
        <f>IF($B100="","",VLOOKUP($B100,全部!$B$9:$P$508,12,0))</f>
        <v/>
      </c>
      <c r="N100" s="92" t="str">
        <f t="shared" si="14"/>
        <v/>
      </c>
      <c r="O100" s="125" t="str">
        <f>IF($B100="","",VLOOKUP($B100,全部!$B$9:$P$508,14,0))</f>
        <v/>
      </c>
      <c r="P100" s="125" t="str">
        <f>IF($B100="","",VLOOKUP($B100,全部!$B$9:$P$508,15,0))</f>
        <v/>
      </c>
    </row>
    <row r="101" spans="1:16" ht="18.95" customHeight="1" x14ac:dyDescent="0.25">
      <c r="A101" s="92">
        <f t="shared" si="11"/>
        <v>93</v>
      </c>
      <c r="B101" s="92"/>
      <c r="C101" s="113"/>
      <c r="D101" s="113"/>
      <c r="E101" s="113"/>
      <c r="F101" s="92"/>
      <c r="G101" s="92">
        <f t="shared" si="12"/>
        <v>0</v>
      </c>
      <c r="H101" s="92">
        <f t="shared" si="13"/>
        <v>0</v>
      </c>
      <c r="I101" s="113"/>
      <c r="J101" s="149" t="str">
        <f>IF($B101="","",VLOOKUP($B101,全部!$B$9:$P$508,9,0))</f>
        <v/>
      </c>
      <c r="K101" s="150" t="str">
        <f>IF($B101="","",VLOOKUP($B101,全部!$B$9:$P$508,10,0))</f>
        <v/>
      </c>
      <c r="L101" s="150" t="str">
        <f>IF($B101="","",VLOOKUP($B101,全部!$B$9:$P$508,11,0))</f>
        <v/>
      </c>
      <c r="M101" s="150" t="str">
        <f>IF($B101="","",VLOOKUP($B101,全部!$B$9:$P$508,12,0))</f>
        <v/>
      </c>
      <c r="N101" s="92" t="str">
        <f t="shared" si="14"/>
        <v/>
      </c>
      <c r="O101" s="125" t="str">
        <f>IF($B101="","",VLOOKUP($B101,全部!$B$9:$P$508,14,0))</f>
        <v/>
      </c>
      <c r="P101" s="125" t="str">
        <f>IF($B101="","",VLOOKUP($B101,全部!$B$9:$P$508,15,0))</f>
        <v/>
      </c>
    </row>
    <row r="102" spans="1:16" ht="18.95" customHeight="1" x14ac:dyDescent="0.25">
      <c r="A102" s="92">
        <f t="shared" si="11"/>
        <v>94</v>
      </c>
      <c r="B102" s="145"/>
      <c r="C102" s="113"/>
      <c r="D102" s="113"/>
      <c r="E102" s="113"/>
      <c r="F102" s="92"/>
      <c r="G102" s="92">
        <f t="shared" si="12"/>
        <v>0</v>
      </c>
      <c r="H102" s="92">
        <f t="shared" si="13"/>
        <v>0</v>
      </c>
      <c r="I102" s="113"/>
      <c r="J102" s="149" t="str">
        <f>IF($B102="","",VLOOKUP($B102,全部!$B$9:$P$508,9,0))</f>
        <v/>
      </c>
      <c r="K102" s="150" t="str">
        <f>IF($B102="","",VLOOKUP($B102,全部!$B$9:$P$508,10,0))</f>
        <v/>
      </c>
      <c r="L102" s="150" t="str">
        <f>IF($B102="","",VLOOKUP($B102,全部!$B$9:$P$508,11,0))</f>
        <v/>
      </c>
      <c r="M102" s="150" t="str">
        <f>IF($B102="","",VLOOKUP($B102,全部!$B$9:$P$508,12,0))</f>
        <v/>
      </c>
      <c r="N102" s="92" t="str">
        <f t="shared" si="14"/>
        <v/>
      </c>
      <c r="O102" s="125" t="str">
        <f>IF($B102="","",VLOOKUP($B102,全部!$B$9:$P$508,14,0))</f>
        <v/>
      </c>
      <c r="P102" s="125" t="str">
        <f>IF($B102="","",VLOOKUP($B102,全部!$B$9:$P$508,15,0))</f>
        <v/>
      </c>
    </row>
    <row r="103" spans="1:16" ht="18.95" customHeight="1" x14ac:dyDescent="0.25">
      <c r="A103" s="92">
        <f t="shared" si="11"/>
        <v>95</v>
      </c>
      <c r="B103" s="92"/>
      <c r="C103" s="113"/>
      <c r="D103" s="113"/>
      <c r="E103" s="113"/>
      <c r="F103" s="92"/>
      <c r="G103" s="92">
        <f t="shared" si="12"/>
        <v>0</v>
      </c>
      <c r="H103" s="92">
        <f t="shared" si="13"/>
        <v>0</v>
      </c>
      <c r="I103" s="113"/>
      <c r="J103" s="149" t="str">
        <f>IF($B103="","",VLOOKUP($B103,全部!$B$9:$P$508,9,0))</f>
        <v/>
      </c>
      <c r="K103" s="150" t="str">
        <f>IF($B103="","",VLOOKUP($B103,全部!$B$9:$P$508,10,0))</f>
        <v/>
      </c>
      <c r="L103" s="150" t="str">
        <f>IF($B103="","",VLOOKUP($B103,全部!$B$9:$P$508,11,0))</f>
        <v/>
      </c>
      <c r="M103" s="150" t="str">
        <f>IF($B103="","",VLOOKUP($B103,全部!$B$9:$P$508,12,0))</f>
        <v/>
      </c>
      <c r="N103" s="92" t="str">
        <f t="shared" si="14"/>
        <v/>
      </c>
      <c r="O103" s="125" t="str">
        <f>IF($B103="","",VLOOKUP($B103,全部!$B$9:$P$508,14,0))</f>
        <v/>
      </c>
      <c r="P103" s="125" t="str">
        <f>IF($B103="","",VLOOKUP($B103,全部!$B$9:$P$508,15,0))</f>
        <v/>
      </c>
    </row>
    <row r="104" spans="1:16" ht="18.95" customHeight="1" x14ac:dyDescent="0.25">
      <c r="A104" s="92">
        <f t="shared" si="11"/>
        <v>96</v>
      </c>
      <c r="B104" s="92"/>
      <c r="C104" s="113"/>
      <c r="D104" s="113"/>
      <c r="E104" s="113"/>
      <c r="F104" s="92"/>
      <c r="G104" s="92">
        <f t="shared" si="12"/>
        <v>0</v>
      </c>
      <c r="H104" s="92">
        <f t="shared" si="13"/>
        <v>0</v>
      </c>
      <c r="I104" s="113"/>
      <c r="J104" s="149" t="str">
        <f>IF($B104="","",VLOOKUP($B104,全部!$B$9:$P$508,9,0))</f>
        <v/>
      </c>
      <c r="K104" s="150" t="str">
        <f>IF($B104="","",VLOOKUP($B104,全部!$B$9:$P$508,10,0))</f>
        <v/>
      </c>
      <c r="L104" s="150" t="str">
        <f>IF($B104="","",VLOOKUP($B104,全部!$B$9:$P$508,11,0))</f>
        <v/>
      </c>
      <c r="M104" s="150" t="str">
        <f>IF($B104="","",VLOOKUP($B104,全部!$B$9:$P$508,12,0))</f>
        <v/>
      </c>
      <c r="N104" s="92" t="str">
        <f t="shared" si="14"/>
        <v/>
      </c>
      <c r="O104" s="125" t="str">
        <f>IF($B104="","",VLOOKUP($B104,全部!$B$9:$P$508,14,0))</f>
        <v/>
      </c>
      <c r="P104" s="125" t="str">
        <f>IF($B104="","",VLOOKUP($B104,全部!$B$9:$P$508,15,0))</f>
        <v/>
      </c>
    </row>
    <row r="105" spans="1:16" ht="18.95" customHeight="1" x14ac:dyDescent="0.25">
      <c r="A105" s="92">
        <f t="shared" si="11"/>
        <v>97</v>
      </c>
      <c r="B105" s="92"/>
      <c r="C105" s="113"/>
      <c r="D105" s="113"/>
      <c r="E105" s="113"/>
      <c r="F105" s="92"/>
      <c r="G105" s="92">
        <f t="shared" si="12"/>
        <v>0</v>
      </c>
      <c r="H105" s="92">
        <f t="shared" si="13"/>
        <v>0</v>
      </c>
      <c r="I105" s="113"/>
      <c r="J105" s="149" t="str">
        <f>IF($B105="","",VLOOKUP($B105,全部!$B$9:$P$508,9,0))</f>
        <v/>
      </c>
      <c r="K105" s="150" t="str">
        <f>IF($B105="","",VLOOKUP($B105,全部!$B$9:$P$508,10,0))</f>
        <v/>
      </c>
      <c r="L105" s="150" t="str">
        <f>IF($B105="","",VLOOKUP($B105,全部!$B$9:$P$508,11,0))</f>
        <v/>
      </c>
      <c r="M105" s="150" t="str">
        <f>IF($B105="","",VLOOKUP($B105,全部!$B$9:$P$508,12,0))</f>
        <v/>
      </c>
      <c r="N105" s="92" t="str">
        <f t="shared" si="14"/>
        <v/>
      </c>
      <c r="O105" s="125" t="str">
        <f>IF($B105="","",VLOOKUP($B105,全部!$B$9:$P$508,14,0))</f>
        <v/>
      </c>
      <c r="P105" s="125" t="str">
        <f>IF($B105="","",VLOOKUP($B105,全部!$B$9:$P$508,15,0))</f>
        <v/>
      </c>
    </row>
    <row r="106" spans="1:16" ht="18.95" customHeight="1" x14ac:dyDescent="0.25">
      <c r="A106" s="92">
        <f t="shared" si="11"/>
        <v>98</v>
      </c>
      <c r="B106" s="92"/>
      <c r="C106" s="113"/>
      <c r="D106" s="113"/>
      <c r="E106" s="113"/>
      <c r="F106" s="92"/>
      <c r="G106" s="92">
        <f t="shared" si="12"/>
        <v>0</v>
      </c>
      <c r="H106" s="92">
        <f t="shared" si="13"/>
        <v>0</v>
      </c>
      <c r="I106" s="113"/>
      <c r="J106" s="149" t="str">
        <f>IF($B106="","",VLOOKUP($B106,全部!$B$9:$P$508,9,0))</f>
        <v/>
      </c>
      <c r="K106" s="150" t="str">
        <f>IF($B106="","",VLOOKUP($B106,全部!$B$9:$P$508,10,0))</f>
        <v/>
      </c>
      <c r="L106" s="150" t="str">
        <f>IF($B106="","",VLOOKUP($B106,全部!$B$9:$P$508,11,0))</f>
        <v/>
      </c>
      <c r="M106" s="150" t="str">
        <f>IF($B106="","",VLOOKUP($B106,全部!$B$9:$P$508,12,0))</f>
        <v/>
      </c>
      <c r="N106" s="92" t="str">
        <f t="shared" si="14"/>
        <v/>
      </c>
      <c r="O106" s="125" t="str">
        <f>IF($B106="","",VLOOKUP($B106,全部!$B$9:$P$508,14,0))</f>
        <v/>
      </c>
      <c r="P106" s="125" t="str">
        <f>IF($B106="","",VLOOKUP($B106,全部!$B$9:$P$508,15,0))</f>
        <v/>
      </c>
    </row>
    <row r="107" spans="1:16" ht="18.95" customHeight="1" x14ac:dyDescent="0.25">
      <c r="A107" s="92">
        <f t="shared" si="11"/>
        <v>99</v>
      </c>
      <c r="B107" s="92"/>
      <c r="C107" s="113"/>
      <c r="D107" s="113"/>
      <c r="E107" s="113"/>
      <c r="F107" s="92"/>
      <c r="G107" s="92">
        <f t="shared" si="12"/>
        <v>0</v>
      </c>
      <c r="H107" s="92">
        <f t="shared" si="13"/>
        <v>0</v>
      </c>
      <c r="I107" s="113"/>
      <c r="J107" s="149" t="str">
        <f>IF($B107="","",VLOOKUP($B107,全部!$B$9:$P$508,9,0))</f>
        <v/>
      </c>
      <c r="K107" s="150" t="str">
        <f>IF($B107="","",VLOOKUP($B107,全部!$B$9:$P$508,10,0))</f>
        <v/>
      </c>
      <c r="L107" s="150" t="str">
        <f>IF($B107="","",VLOOKUP($B107,全部!$B$9:$P$508,11,0))</f>
        <v/>
      </c>
      <c r="M107" s="150" t="str">
        <f>IF($B107="","",VLOOKUP($B107,全部!$B$9:$P$508,12,0))</f>
        <v/>
      </c>
      <c r="N107" s="92" t="str">
        <f t="shared" si="14"/>
        <v/>
      </c>
      <c r="O107" s="125" t="str">
        <f>IF($B107="","",VLOOKUP($B107,全部!$B$9:$P$508,14,0))</f>
        <v/>
      </c>
      <c r="P107" s="125" t="str">
        <f>IF($B107="","",VLOOKUP($B107,全部!$B$9:$P$508,15,0))</f>
        <v/>
      </c>
    </row>
    <row r="108" spans="1:16" ht="18.95" customHeight="1" x14ac:dyDescent="0.25">
      <c r="A108" s="92">
        <f t="shared" si="11"/>
        <v>100</v>
      </c>
      <c r="B108" s="92"/>
      <c r="C108" s="113"/>
      <c r="D108" s="113"/>
      <c r="E108" s="113"/>
      <c r="F108" s="92"/>
      <c r="G108" s="92">
        <f t="shared" si="12"/>
        <v>0</v>
      </c>
      <c r="H108" s="92">
        <f t="shared" si="13"/>
        <v>0</v>
      </c>
      <c r="I108" s="113"/>
      <c r="J108" s="149" t="str">
        <f>IF($B108="","",VLOOKUP($B108,全部!$B$9:$P$508,9,0))</f>
        <v/>
      </c>
      <c r="K108" s="150" t="str">
        <f>IF($B108="","",VLOOKUP($B108,全部!$B$9:$P$508,10,0))</f>
        <v/>
      </c>
      <c r="L108" s="150" t="str">
        <f>IF($B108="","",VLOOKUP($B108,全部!$B$9:$P$508,11,0))</f>
        <v/>
      </c>
      <c r="M108" s="150" t="str">
        <f>IF($B108="","",VLOOKUP($B108,全部!$B$9:$P$508,12,0))</f>
        <v/>
      </c>
      <c r="N108" s="92" t="str">
        <f t="shared" si="14"/>
        <v/>
      </c>
      <c r="O108" s="125" t="str">
        <f>IF($B108="","",VLOOKUP($B108,全部!$B$9:$P$508,14,0))</f>
        <v/>
      </c>
      <c r="P108" s="125" t="str">
        <f>IF($B108="","",VLOOKUP($B108,全部!$B$9:$P$508,15,0))</f>
        <v/>
      </c>
    </row>
    <row r="109" spans="1:16" ht="18.95" customHeight="1" x14ac:dyDescent="0.25">
      <c r="A109" s="92">
        <f t="shared" si="11"/>
        <v>101</v>
      </c>
      <c r="B109" s="92"/>
      <c r="C109" s="113"/>
      <c r="D109" s="113"/>
      <c r="E109" s="113"/>
      <c r="F109" s="92"/>
      <c r="G109" s="92">
        <f t="shared" si="12"/>
        <v>0</v>
      </c>
      <c r="H109" s="92">
        <f t="shared" si="13"/>
        <v>0</v>
      </c>
      <c r="I109" s="113"/>
      <c r="J109" s="149" t="str">
        <f>IF($B109="","",VLOOKUP($B109,全部!$B$9:$P$508,9,0))</f>
        <v/>
      </c>
      <c r="K109" s="150" t="str">
        <f>IF($B109="","",VLOOKUP($B109,全部!$B$9:$P$508,10,0))</f>
        <v/>
      </c>
      <c r="L109" s="150" t="str">
        <f>IF($B109="","",VLOOKUP($B109,全部!$B$9:$P$508,11,0))</f>
        <v/>
      </c>
      <c r="M109" s="150" t="str">
        <f>IF($B109="","",VLOOKUP($B109,全部!$B$9:$P$508,12,0))</f>
        <v/>
      </c>
      <c r="N109" s="92" t="str">
        <f t="shared" si="14"/>
        <v/>
      </c>
      <c r="O109" s="125" t="str">
        <f>IF($B109="","",VLOOKUP($B109,全部!$B$9:$P$508,14,0))</f>
        <v/>
      </c>
      <c r="P109" s="125" t="str">
        <f>IF($B109="","",VLOOKUP($B109,全部!$B$9:$P$508,15,0))</f>
        <v/>
      </c>
    </row>
    <row r="110" spans="1:16" ht="18.95" customHeight="1" x14ac:dyDescent="0.25">
      <c r="A110" s="92">
        <f t="shared" si="11"/>
        <v>102</v>
      </c>
      <c r="B110" s="92"/>
      <c r="C110" s="113"/>
      <c r="D110" s="113"/>
      <c r="E110" s="113"/>
      <c r="F110" s="92"/>
      <c r="G110" s="92">
        <f t="shared" si="12"/>
        <v>0</v>
      </c>
      <c r="H110" s="92">
        <f t="shared" si="13"/>
        <v>0</v>
      </c>
      <c r="I110" s="113"/>
      <c r="J110" s="149" t="str">
        <f>IF($B110="","",VLOOKUP($B110,全部!$B$9:$P$508,9,0))</f>
        <v/>
      </c>
      <c r="K110" s="150" t="str">
        <f>IF($B110="","",VLOOKUP($B110,全部!$B$9:$P$508,10,0))</f>
        <v/>
      </c>
      <c r="L110" s="150" t="str">
        <f>IF($B110="","",VLOOKUP($B110,全部!$B$9:$P$508,11,0))</f>
        <v/>
      </c>
      <c r="M110" s="150" t="str">
        <f>IF($B110="","",VLOOKUP($B110,全部!$B$9:$P$508,12,0))</f>
        <v/>
      </c>
      <c r="N110" s="92" t="str">
        <f t="shared" si="14"/>
        <v/>
      </c>
      <c r="O110" s="125" t="str">
        <f>IF($B110="","",VLOOKUP($B110,全部!$B$9:$P$508,14,0))</f>
        <v/>
      </c>
      <c r="P110" s="125" t="str">
        <f>IF($B110="","",VLOOKUP($B110,全部!$B$9:$P$508,15,0))</f>
        <v/>
      </c>
    </row>
    <row r="111" spans="1:16" ht="18.95" customHeight="1" x14ac:dyDescent="0.25">
      <c r="A111" s="92">
        <f t="shared" si="11"/>
        <v>103</v>
      </c>
      <c r="B111" s="92"/>
      <c r="C111" s="113"/>
      <c r="D111" s="113"/>
      <c r="E111" s="113"/>
      <c r="F111" s="92"/>
      <c r="G111" s="92">
        <f t="shared" si="12"/>
        <v>0</v>
      </c>
      <c r="H111" s="92">
        <f t="shared" si="13"/>
        <v>0</v>
      </c>
      <c r="I111" s="113"/>
      <c r="J111" s="149" t="str">
        <f>IF($B111="","",VLOOKUP($B111,全部!$B$9:$P$508,9,0))</f>
        <v/>
      </c>
      <c r="K111" s="150" t="str">
        <f>IF($B111="","",VLOOKUP($B111,全部!$B$9:$P$508,10,0))</f>
        <v/>
      </c>
      <c r="L111" s="150" t="str">
        <f>IF($B111="","",VLOOKUP($B111,全部!$B$9:$P$508,11,0))</f>
        <v/>
      </c>
      <c r="M111" s="150" t="str">
        <f>IF($B111="","",VLOOKUP($B111,全部!$B$9:$P$508,12,0))</f>
        <v/>
      </c>
      <c r="N111" s="92" t="str">
        <f t="shared" si="14"/>
        <v/>
      </c>
      <c r="O111" s="125" t="str">
        <f>IF($B111="","",VLOOKUP($B111,全部!$B$9:$P$508,14,0))</f>
        <v/>
      </c>
      <c r="P111" s="125" t="str">
        <f>IF($B111="","",VLOOKUP($B111,全部!$B$9:$P$508,15,0))</f>
        <v/>
      </c>
    </row>
    <row r="112" spans="1:16" ht="18.95" customHeight="1" x14ac:dyDescent="0.25">
      <c r="A112" s="92">
        <f t="shared" si="11"/>
        <v>104</v>
      </c>
      <c r="B112" s="92"/>
      <c r="C112" s="113"/>
      <c r="D112" s="113"/>
      <c r="E112" s="113"/>
      <c r="F112" s="92"/>
      <c r="G112" s="92">
        <f t="shared" si="12"/>
        <v>0</v>
      </c>
      <c r="H112" s="92">
        <f t="shared" si="13"/>
        <v>0</v>
      </c>
      <c r="I112" s="113"/>
      <c r="J112" s="149" t="str">
        <f>IF($B112="","",VLOOKUP($B112,全部!$B$9:$P$508,9,0))</f>
        <v/>
      </c>
      <c r="K112" s="150" t="str">
        <f>IF($B112="","",VLOOKUP($B112,全部!$B$9:$P$508,10,0))</f>
        <v/>
      </c>
      <c r="L112" s="150" t="str">
        <f>IF($B112="","",VLOOKUP($B112,全部!$B$9:$P$508,11,0))</f>
        <v/>
      </c>
      <c r="M112" s="150" t="str">
        <f>IF($B112="","",VLOOKUP($B112,全部!$B$9:$P$508,12,0))</f>
        <v/>
      </c>
      <c r="N112" s="92" t="str">
        <f t="shared" si="14"/>
        <v/>
      </c>
      <c r="O112" s="125" t="str">
        <f>IF($B112="","",VLOOKUP($B112,全部!$B$9:$P$508,14,0))</f>
        <v/>
      </c>
      <c r="P112" s="125" t="str">
        <f>IF($B112="","",VLOOKUP($B112,全部!$B$9:$P$508,15,0))</f>
        <v/>
      </c>
    </row>
    <row r="113" spans="1:16" ht="18.95" customHeight="1" x14ac:dyDescent="0.25">
      <c r="A113" s="92">
        <f t="shared" si="11"/>
        <v>105</v>
      </c>
      <c r="B113" s="92"/>
      <c r="C113" s="113"/>
      <c r="D113" s="113"/>
      <c r="E113" s="113"/>
      <c r="F113" s="92"/>
      <c r="G113" s="92">
        <f t="shared" si="12"/>
        <v>0</v>
      </c>
      <c r="H113" s="92">
        <f t="shared" si="13"/>
        <v>0</v>
      </c>
      <c r="I113" s="113"/>
      <c r="J113" s="149" t="str">
        <f>IF($B113="","",VLOOKUP($B113,全部!$B$9:$P$508,9,0))</f>
        <v/>
      </c>
      <c r="K113" s="150" t="str">
        <f>IF($B113="","",VLOOKUP($B113,全部!$B$9:$P$508,10,0))</f>
        <v/>
      </c>
      <c r="L113" s="150" t="str">
        <f>IF($B113="","",VLOOKUP($B113,全部!$B$9:$P$508,11,0))</f>
        <v/>
      </c>
      <c r="M113" s="150" t="str">
        <f>IF($B113="","",VLOOKUP($B113,全部!$B$9:$P$508,12,0))</f>
        <v/>
      </c>
      <c r="N113" s="92" t="str">
        <f t="shared" si="14"/>
        <v/>
      </c>
      <c r="O113" s="125" t="str">
        <f>IF($B113="","",VLOOKUP($B113,全部!$B$9:$P$508,14,0))</f>
        <v/>
      </c>
      <c r="P113" s="125" t="str">
        <f>IF($B113="","",VLOOKUP($B113,全部!$B$9:$P$508,15,0))</f>
        <v/>
      </c>
    </row>
    <row r="114" spans="1:16" s="102" customFormat="1" x14ac:dyDescent="0.25">
      <c r="A114" s="57"/>
      <c r="B114" s="58" t="s">
        <v>282</v>
      </c>
      <c r="C114" s="76">
        <f>SUM(F9:F99)</f>
        <v>15600</v>
      </c>
      <c r="D114" s="76"/>
      <c r="E114" s="76"/>
      <c r="F114" s="59" t="s">
        <v>313</v>
      </c>
      <c r="G114" s="60"/>
      <c r="H114" s="60">
        <f>SUM(H9:H113)</f>
        <v>35200</v>
      </c>
      <c r="I114" s="61"/>
      <c r="J114" s="62"/>
      <c r="K114" s="62"/>
      <c r="L114" s="62"/>
      <c r="M114" s="62"/>
      <c r="N114" s="62"/>
      <c r="O114" s="128"/>
      <c r="P114" s="129"/>
    </row>
    <row r="115" spans="1:16" s="102" customFormat="1" x14ac:dyDescent="0.25">
      <c r="A115" s="63"/>
      <c r="B115" s="64" t="s">
        <v>379</v>
      </c>
      <c r="C115" s="79">
        <f>SUM(G9:G32)+SUM(G33:G59)+SUM(G60:G86)+SUM(G87:G113)</f>
        <v>26</v>
      </c>
      <c r="D115" s="79"/>
      <c r="E115" s="79"/>
      <c r="F115" s="65"/>
      <c r="G115" s="66"/>
      <c r="H115" s="66"/>
      <c r="I115" s="67"/>
      <c r="J115" s="80"/>
      <c r="K115" s="80"/>
      <c r="L115" s="80"/>
      <c r="M115" s="80"/>
      <c r="N115" s="80"/>
      <c r="O115" s="130"/>
      <c r="P115" s="131"/>
    </row>
    <row r="116" spans="1:16" x14ac:dyDescent="0.25">
      <c r="A116" s="88"/>
      <c r="B116" s="88"/>
      <c r="C116" s="14"/>
      <c r="D116" s="14"/>
      <c r="E116" s="14"/>
      <c r="F116" s="88"/>
      <c r="G116" s="88"/>
      <c r="H116" s="88"/>
      <c r="I116" s="14"/>
      <c r="J116" s="88"/>
      <c r="K116" s="88"/>
      <c r="L116" s="88"/>
      <c r="M116" s="88"/>
      <c r="N116" s="88"/>
      <c r="O116" s="14"/>
      <c r="P116" s="14"/>
    </row>
  </sheetData>
  <phoneticPr fontId="1" type="noConversion"/>
  <conditionalFormatting sqref="J9:P59">
    <cfRule type="expression" dxfId="32" priority="16">
      <formula>$E$2</formula>
    </cfRule>
  </conditionalFormatting>
  <conditionalFormatting sqref="J60:P86">
    <cfRule type="expression" dxfId="31" priority="2">
      <formula>$E$2</formula>
    </cfRule>
  </conditionalFormatting>
  <conditionalFormatting sqref="J87:P113">
    <cfRule type="expression" dxfId="30" priority="1">
      <formula>$E$2</formula>
    </cfRule>
  </conditionalFormatting>
  <hyperlinks>
    <hyperlink ref="B41" r:id="rId1" location="黃綵純!黃綵純"/>
    <hyperlink ref="B43" r:id="rId2" location="陳曹葉!陳曹葉"/>
    <hyperlink ref="B31" r:id="rId3" location="呂夏牡丹!呂夏牡丹"/>
    <hyperlink ref="B42" r:id="rId4" location="王雅薇!王雅薇"/>
    <hyperlink ref="B28" r:id="rId5" location="李美敏!李美敏"/>
    <hyperlink ref="B15" r:id="rId6" location="劉健清!劉健清"/>
    <hyperlink ref="B48" r:id="rId7" location="王思傅!王思傅"/>
    <hyperlink ref="B49" r:id="rId8" location="楊呂却!楊呂却"/>
    <hyperlink ref="B50" r:id="rId9" location="楊皇彬!楊皇彬"/>
    <hyperlink ref="B51" r:id="rId10" location="楊靜茹"/>
    <hyperlink ref="B59" r:id="rId11" location="江世榮"/>
    <hyperlink ref="B27" r:id="rId12" location="陳信輝!陳信輝"/>
    <hyperlink ref="B30" r:id="rId13" location="呂佩臻"/>
    <hyperlink ref="B60" r:id="rId14" location="李淑君"/>
    <hyperlink ref="B61" r:id="rId15" location="王斌群"/>
    <hyperlink ref="B62" r:id="rId16" location="林秀芬"/>
    <hyperlink ref="B65" r:id="rId17" location="黃玉文"/>
    <hyperlink ref="B66" r:id="rId18" location="鄭淑秋"/>
    <hyperlink ref="B68" r:id="rId19" location="葉秋林"/>
    <hyperlink ref="B69" r:id="rId20" location="洪香美!A1"/>
    <hyperlink ref="B70" r:id="rId21" location="劉寶珠"/>
    <hyperlink ref="B71" r:id="rId22" location="陳柏燁"/>
    <hyperlink ref="B72" r:id="rId23" location="陳浚福"/>
    <hyperlink ref="B76" r:id="rId24" location="陳介川"/>
    <hyperlink ref="B77" r:id="rId25" location="陳桂婷"/>
    <hyperlink ref="B78" r:id="rId26" location="林錦德"/>
  </hyperlinks>
  <pageMargins left="0.70866141732283472" right="0.70866141732283472" top="0.74803149606299213" bottom="0.74803149606299213" header="0.31496062992125984" footer="0.31496062992125984"/>
  <pageSetup paperSize="8" scale="130" orientation="landscape"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pageSetUpPr fitToPage="1"/>
  </sheetPr>
  <dimension ref="A1:P116"/>
  <sheetViews>
    <sheetView tabSelected="1" topLeftCell="A52" workbookViewId="0">
      <selection activeCell="B60" sqref="B60"/>
    </sheetView>
  </sheetViews>
  <sheetFormatPr defaultRowHeight="16.5" x14ac:dyDescent="0.25"/>
  <cols>
    <col min="1" max="1" width="4.25" style="30" customWidth="1"/>
    <col min="2" max="2" width="8.375" style="30" customWidth="1"/>
    <col min="3" max="3" width="6.25" customWidth="1"/>
    <col min="4" max="4" width="6.5" customWidth="1"/>
    <col min="5" max="5" width="6.25" customWidth="1"/>
    <col min="6" max="6" width="5.625" style="30" customWidth="1"/>
    <col min="7" max="7" width="5.75" style="30" customWidth="1"/>
    <col min="8" max="8" width="6" style="30" customWidth="1"/>
    <col min="9" max="9" width="6.25" customWidth="1"/>
    <col min="10" max="10" width="8" style="30" customWidth="1"/>
    <col min="11" max="11" width="7.5" style="30" customWidth="1"/>
    <col min="12" max="12" width="7.75" style="30" customWidth="1"/>
    <col min="13" max="13" width="7.375" style="30" customWidth="1"/>
    <col min="14" max="14" width="6.875" style="30" customWidth="1"/>
    <col min="15" max="15" width="38.25" customWidth="1"/>
    <col min="16" max="16" width="12.75" customWidth="1"/>
  </cols>
  <sheetData>
    <row r="1" spans="1:16" s="102" customFormat="1" x14ac:dyDescent="0.25">
      <c r="A1" s="57">
        <v>114</v>
      </c>
      <c r="B1" s="58" t="str">
        <f>CHOOSE(IF(MOD(A1+1911,60)&lt;&gt;0,MOD(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C1" s="58" t="str">
        <f>CHOOSE(IF(MOD($A$1+1911,12)&lt;&gt;0,MOD($A$1+1911,12),12),"雞","狗","豬","鼠","牛","虎","兔","龍","蛇","馬","羊","猴")</f>
        <v>蛇</v>
      </c>
      <c r="D1" s="76" t="s">
        <v>1070</v>
      </c>
      <c r="E1" s="76"/>
      <c r="F1" s="58"/>
      <c r="G1" s="58"/>
      <c r="H1" s="58"/>
      <c r="I1" s="94"/>
      <c r="J1" s="95"/>
      <c r="K1" s="95"/>
      <c r="L1" s="109" t="s">
        <v>396</v>
      </c>
      <c r="M1" s="110" t="str">
        <f>CHOOSE(IF(MOD(A1+1911,60)&lt;&gt;0,MOD(A1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</f>
        <v>(吳遂)</v>
      </c>
      <c r="N1" s="111" t="s">
        <v>429</v>
      </c>
      <c r="O1" s="77" t="s">
        <v>401</v>
      </c>
      <c r="P1" s="78"/>
    </row>
    <row r="2" spans="1:16" s="102" customFormat="1" x14ac:dyDescent="0.25">
      <c r="A2" s="271" t="s">
        <v>441</v>
      </c>
      <c r="B2" s="272">
        <v>2</v>
      </c>
      <c r="C2" s="120"/>
      <c r="D2" s="273" t="str">
        <f>IF(B2=2,RIGHT(H2,2),RIGHT(F2,2))</f>
        <v>顯示</v>
      </c>
      <c r="E2" s="274" t="b">
        <f>IF(B2=2,I2,G2)</f>
        <v>1</v>
      </c>
      <c r="F2" s="57" t="s">
        <v>440</v>
      </c>
      <c r="G2" s="275" t="b">
        <f>FALSE()</f>
        <v>0</v>
      </c>
      <c r="H2" s="276" t="s">
        <v>442</v>
      </c>
      <c r="I2" s="277" t="b">
        <f>TRUE()</f>
        <v>1</v>
      </c>
      <c r="J2" s="96"/>
      <c r="K2" s="96"/>
      <c r="L2" s="96"/>
      <c r="M2" s="96"/>
      <c r="N2" s="97"/>
      <c r="O2" s="98" t="s">
        <v>402</v>
      </c>
      <c r="P2" s="81"/>
    </row>
    <row r="3" spans="1:16" s="102" customFormat="1" x14ac:dyDescent="0.25">
      <c r="A3" s="278" t="s">
        <v>1071</v>
      </c>
      <c r="B3" s="278" t="s">
        <v>1083</v>
      </c>
      <c r="C3" s="278" t="s">
        <v>1072</v>
      </c>
      <c r="D3" s="278" t="s">
        <v>1084</v>
      </c>
      <c r="E3" s="278" t="s">
        <v>1073</v>
      </c>
      <c r="F3" s="278" t="s">
        <v>1085</v>
      </c>
      <c r="G3" s="278" t="s">
        <v>1074</v>
      </c>
      <c r="H3" s="278" t="s">
        <v>1086</v>
      </c>
      <c r="I3" s="279"/>
      <c r="J3" s="270" t="s">
        <v>406</v>
      </c>
      <c r="K3" s="69"/>
      <c r="L3" s="84"/>
      <c r="M3" s="89" t="s">
        <v>4</v>
      </c>
      <c r="N3" s="85"/>
      <c r="O3" s="68" t="s">
        <v>403</v>
      </c>
      <c r="P3" s="81"/>
    </row>
    <row r="4" spans="1:16" s="102" customFormat="1" x14ac:dyDescent="0.25">
      <c r="A4" s="278" t="s">
        <v>1075</v>
      </c>
      <c r="B4" s="278" t="s">
        <v>1087</v>
      </c>
      <c r="C4" s="278" t="s">
        <v>1076</v>
      </c>
      <c r="D4" s="278" t="s">
        <v>1088</v>
      </c>
      <c r="E4" s="278" t="s">
        <v>1077</v>
      </c>
      <c r="F4" s="278" t="s">
        <v>1089</v>
      </c>
      <c r="G4" s="278" t="s">
        <v>1078</v>
      </c>
      <c r="H4" s="278" t="s">
        <v>1090</v>
      </c>
      <c r="I4" s="278"/>
      <c r="J4" s="267" t="s">
        <v>397</v>
      </c>
      <c r="K4" s="104" t="s">
        <v>394</v>
      </c>
      <c r="L4" s="87" t="s">
        <v>399</v>
      </c>
      <c r="M4" s="87" t="s">
        <v>398</v>
      </c>
      <c r="N4" s="87" t="s">
        <v>400</v>
      </c>
      <c r="O4" s="68" t="s">
        <v>404</v>
      </c>
      <c r="P4" s="81"/>
    </row>
    <row r="5" spans="1:16" s="102" customFormat="1" x14ac:dyDescent="0.25">
      <c r="A5" s="280" t="s">
        <v>1079</v>
      </c>
      <c r="B5" s="280" t="s">
        <v>1091</v>
      </c>
      <c r="C5" s="280" t="s">
        <v>1080</v>
      </c>
      <c r="D5" s="280" t="s">
        <v>1092</v>
      </c>
      <c r="E5" s="280" t="s">
        <v>1081</v>
      </c>
      <c r="F5" s="280" t="s">
        <v>1093</v>
      </c>
      <c r="G5" s="280" t="s">
        <v>1082</v>
      </c>
      <c r="H5" s="280" t="s">
        <v>1094</v>
      </c>
      <c r="I5" s="280"/>
      <c r="J5" s="283" t="str">
        <f>CHOOSE(IF(MOD($A$1+1911,12)&lt;&gt;0,MOD($A$1+1911,12),12),"雞","狗","豬","鼠","牛","虎","兔","龍","蛇","馬","羊","猴")</f>
        <v>蛇</v>
      </c>
      <c r="K5" s="284" t="str">
        <f>CHOOSE(IF(MOD($A$1+1911,12)&lt;&gt;0,MOD($A$1+1911,12),12),"兔","龍","蛇","馬","羊","猴","雞","狗","豬","鼠","牛","虎")</f>
        <v>豬</v>
      </c>
      <c r="L5" s="87" t="str">
        <f>IF(RIGHT($B$1,1)="子","雞",IF(RIGHT($B$1,1)="丑","龍",IF(RIGHT($B$1,1)="寅","豬",IF(RIGHT($B$1,1)="卯","馬",IF(RIGHT($B$1,1)="辰","牛",IF(RIGHT($B$1,1)="巳","猴",IF(RIGHT($B$1,1)="午","兔",IF(RIGHT($B$1,1)="未","狗",IF(RIGHT($B$1,1)="申","蛇",IF(RIGHT($B$1,1)="酉","鼠",IF(RIGHT($B$1,1)="戌","羊",IF(RIGHT($B$1,1)="亥","虎",""))))))))))))</f>
        <v>猴</v>
      </c>
      <c r="M5" s="87" t="str">
        <f>IF(RIGHT($B$1,1)="子","雞、兔",IF(RIGHT($B$1,1)="丑","狗、龍",IF(RIGHT($B$1,1)="寅","豬、蛇",IF(RIGHT($B$1,1)="卯","鼠、馬",IF(RIGHT($B$1,1)="辰","牛、羊",IF(RIGHT($B$1,1)="巳","虎、猴",IF(RIGHT($B$1,1)="午","兔、雞",IF(RIGHT($B$1,1)="未","龍、狗",IF(RIGHT($B$1,1)="申","蛇、豬",IF(RIGHT($B$1,1)="酉","馬、鼠",IF(RIGHT($B$1,1)="戌","羊、牛",IF(RIGHT($B$1,1)="亥","猴、虎",""))))))))))))</f>
        <v>虎、猴</v>
      </c>
      <c r="N5" s="87" t="str">
        <f>IF(RIGHT($B$1,1)="子","羊",IF(RIGHT($B$1,1)="丑","馬",IF(RIGHT($B$1,1)="寅","蛇",IF(RIGHT($B$1,1)="卯","龍",IF(RIGHT($B$1,1)="辰","兔",IF(RIGHT($B$1,1)="巳","虎",IF(RIGHT($B$1,1)="午","牛",IF(RIGHT($B$1,1)="未","鼠",IF(RIGHT($B$1,1)="申","豬",IF(RIGHT($B$1,1)="酉","狗",IF(RIGHT($B$1,1)="戌","雞",IF(RIGHT($B$1,1)="亥","猴",""))))))))))))</f>
        <v>虎</v>
      </c>
      <c r="O5" s="68" t="s">
        <v>405</v>
      </c>
      <c r="P5" s="81"/>
    </row>
    <row r="6" spans="1:16" x14ac:dyDescent="0.25">
      <c r="A6" s="287"/>
      <c r="B6" s="288"/>
      <c r="C6" s="289"/>
      <c r="D6" s="289"/>
      <c r="E6" s="289"/>
      <c r="F6" s="288"/>
      <c r="G6" s="288"/>
      <c r="H6" s="288"/>
      <c r="I6" s="289"/>
      <c r="J6" s="93"/>
      <c r="K6" s="93"/>
      <c r="L6" s="93"/>
      <c r="M6" s="93"/>
      <c r="N6" s="93"/>
      <c r="O6" s="290"/>
      <c r="P6" s="112"/>
    </row>
    <row r="7" spans="1:16" x14ac:dyDescent="0.25">
      <c r="A7" s="281">
        <f>A1</f>
        <v>114</v>
      </c>
      <c r="B7" s="96" t="str">
        <f>CHOOSE(IF(MOD(A7+1911,60)&lt;&gt;0,MOD(A7+1911,60),60),"(辛酉)","(壬戌)","(癸亥)","(甲子)","(已丑)","(丙寅)","(丁卯)","(戊辰)","(己巳)","(庚午)","(辛未)","(壬申)","(癸酉)","(甲戌)","(乙亥)","(丙子)","(丁丑)","(戊寅)","(已卯)","(庚辰)","(辛巳)","(壬午)","(癸未)","(甲申)","(乙酉)","(丙戌)","(丁亥)","(戊子)","(己丑)","(庚寅)","(辛卯)","(壬辰)","(癸巳)","(甲午)","(乙未)","(丙申)","(丁酉)","(戊戌)","(己亥)","(庚子)","(辛丑)","(壬寅)","(癸卯)","(甲辰)","(乙巳)","(丙午)","(丁未)","(戊申)","(己酉)","(庚戌)","(辛亥)","(壬子)","(癸丑)","(甲寅)","(乙卯)","(丙辰)","(丁巳)","(戊午)","(己未)","(庚申")</f>
        <v>(乙巳)</v>
      </c>
      <c r="C7" s="282" t="s">
        <v>392</v>
      </c>
      <c r="D7" s="282"/>
      <c r="E7" s="282"/>
      <c r="F7" s="96"/>
      <c r="G7" s="96"/>
      <c r="H7" s="96"/>
      <c r="I7" s="282"/>
      <c r="J7" s="96"/>
      <c r="K7" s="96"/>
      <c r="L7" s="96"/>
      <c r="M7" s="96"/>
      <c r="N7" s="96"/>
      <c r="O7" s="285" t="s">
        <v>443</v>
      </c>
      <c r="P7" s="286" t="str">
        <f>CHOOSE(IF(MOD(A7+1911,60)&lt;&gt;0,MOD(A7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&amp;"大將軍"</f>
        <v>(吳遂)大將軍</v>
      </c>
    </row>
    <row r="8" spans="1:16" x14ac:dyDescent="0.25">
      <c r="A8" s="39" t="s">
        <v>1</v>
      </c>
      <c r="B8" s="39" t="s">
        <v>407</v>
      </c>
      <c r="C8" s="99" t="s">
        <v>149</v>
      </c>
      <c r="D8" s="100" t="s">
        <v>148</v>
      </c>
      <c r="E8" s="101" t="s">
        <v>421</v>
      </c>
      <c r="F8" s="133" t="s">
        <v>282</v>
      </c>
      <c r="G8" s="39" t="s">
        <v>379</v>
      </c>
      <c r="H8" s="39" t="s">
        <v>270</v>
      </c>
      <c r="I8" s="38" t="s">
        <v>6</v>
      </c>
      <c r="J8" s="39" t="s">
        <v>312</v>
      </c>
      <c r="K8" s="39" t="s">
        <v>375</v>
      </c>
      <c r="L8" s="39" t="s">
        <v>376</v>
      </c>
      <c r="M8" s="39" t="s">
        <v>377</v>
      </c>
      <c r="N8" s="39" t="s">
        <v>147</v>
      </c>
      <c r="O8" s="38" t="s">
        <v>8</v>
      </c>
      <c r="P8" s="40" t="s">
        <v>10</v>
      </c>
    </row>
    <row r="9" spans="1:16" ht="18.95" customHeight="1" x14ac:dyDescent="0.25">
      <c r="A9" s="92">
        <v>1</v>
      </c>
      <c r="B9" s="92" t="s">
        <v>1216</v>
      </c>
      <c r="C9" s="92"/>
      <c r="D9" s="92">
        <v>300</v>
      </c>
      <c r="E9" s="92"/>
      <c r="F9" s="92"/>
      <c r="G9" s="92">
        <f>IF(F9&lt;&gt;"",1,0)</f>
        <v>0</v>
      </c>
      <c r="H9" s="92">
        <f>IF(I9="已收",C9+D9+E9+F9,0)</f>
        <v>300</v>
      </c>
      <c r="I9" s="113" t="s">
        <v>244</v>
      </c>
      <c r="J9" s="114">
        <f>IF($B9="","",VLOOKUP($B9,全部!$B$9:$P$508,9,0))</f>
        <v>31</v>
      </c>
      <c r="K9" s="114">
        <f>IF($B9="","",VLOOKUP($B9,全部!$B$9:$P$508,10,0))</f>
        <v>7</v>
      </c>
      <c r="L9" s="114">
        <f>IF($B9="","",VLOOKUP($B9,全部!$B$9:$P$508,11,0))</f>
        <v>2</v>
      </c>
      <c r="M9" s="114" t="str">
        <f>IF($B9="","",VLOOKUP($B9,全部!$B$9:$P$508,12,0))</f>
        <v>吉</v>
      </c>
      <c r="N9" s="92" t="str">
        <f>IF($B9="","",CHOOSE(IF(MOD(J9+1911,12)&lt;&gt;0,MOD(J9+1911,12),12),"雞","狗","豬","鼠","牛","虎","兔","龍","蛇","馬","羊","猴"))</f>
        <v>馬</v>
      </c>
      <c r="O9" s="310" t="str">
        <f>IF($B9="","",VLOOKUP($B9,全部!$B$9:$P$508,14,0))</f>
        <v>澎湖縣馬公市三多路172號</v>
      </c>
      <c r="P9" s="309">
        <f>IF($B9="","",VLOOKUP($B9,全部!$B$9:$P$508,15,0))</f>
        <v>0</v>
      </c>
    </row>
    <row r="10" spans="1:16" ht="18.95" customHeight="1" x14ac:dyDescent="0.25">
      <c r="A10" s="92">
        <f>A9+1</f>
        <v>2</v>
      </c>
      <c r="B10" s="92" t="s">
        <v>1217</v>
      </c>
      <c r="C10" s="92">
        <v>300</v>
      </c>
      <c r="D10" s="92"/>
      <c r="E10" s="92"/>
      <c r="F10" s="92"/>
      <c r="G10" s="92">
        <f t="shared" ref="G10:G73" si="0">IF(F10&lt;&gt;"",1,0)</f>
        <v>0</v>
      </c>
      <c r="H10" s="92">
        <f t="shared" ref="H10:H32" si="1">IF(I10="已收",C10+D10+E10+F10,0)</f>
        <v>300</v>
      </c>
      <c r="I10" s="113" t="s">
        <v>244</v>
      </c>
      <c r="J10" s="114">
        <f>IF($B10="","",VLOOKUP($B10,全部!$B$9:$P$508,9,0))</f>
        <v>36</v>
      </c>
      <c r="K10" s="114">
        <f>IF($B10="","",VLOOKUP($B10,全部!$B$9:$P$508,10,0))</f>
        <v>4</v>
      </c>
      <c r="L10" s="114">
        <f>IF($B10="","",VLOOKUP($B10,全部!$B$9:$P$508,11,0))</f>
        <v>5</v>
      </c>
      <c r="M10" s="114" t="str">
        <f>IF($B10="","",VLOOKUP($B10,全部!$B$9:$P$508,12,0))</f>
        <v>吉</v>
      </c>
      <c r="N10" s="92" t="str">
        <f t="shared" ref="N10:N32" si="2">IF($B10="","",CHOOSE(IF(MOD(J10+1911,12)&lt;&gt;0,MOD(J10+1911,12),12),"雞","狗","豬","鼠","牛","虎","兔","龍","蛇","馬","羊","猴"))</f>
        <v>豬</v>
      </c>
      <c r="O10" s="310" t="str">
        <f>IF($B10="","",VLOOKUP($B10,全部!$B$9:$P$508,14,0))</f>
        <v>澎湖縣馬公市三多路172號</v>
      </c>
      <c r="P10" s="309">
        <f>IF($B10="","",VLOOKUP($B10,全部!$B$9:$P$508,15,0))</f>
        <v>0</v>
      </c>
    </row>
    <row r="11" spans="1:16" ht="18.95" customHeight="1" x14ac:dyDescent="0.25">
      <c r="A11" s="92">
        <f t="shared" ref="A11:A74" si="3">A10+1</f>
        <v>3</v>
      </c>
      <c r="B11" s="92" t="s">
        <v>1218</v>
      </c>
      <c r="C11" s="92">
        <v>300</v>
      </c>
      <c r="D11" s="92">
        <v>300</v>
      </c>
      <c r="E11" s="92"/>
      <c r="F11" s="92">
        <v>600</v>
      </c>
      <c r="G11" s="92">
        <f t="shared" si="0"/>
        <v>1</v>
      </c>
      <c r="H11" s="92">
        <f t="shared" si="1"/>
        <v>1200</v>
      </c>
      <c r="I11" s="113" t="s">
        <v>1245</v>
      </c>
      <c r="J11" s="114">
        <f>IF($B11="","",VLOOKUP($B11,全部!$B$9:$P$508,9,0))</f>
        <v>54</v>
      </c>
      <c r="K11" s="114">
        <f>IF($B11="","",VLOOKUP($B11,全部!$B$9:$P$508,10,0))</f>
        <v>7</v>
      </c>
      <c r="L11" s="114">
        <f>IF($B11="","",VLOOKUP($B11,全部!$B$9:$P$508,11,0))</f>
        <v>13</v>
      </c>
      <c r="M11" s="114" t="str">
        <f>IF($B11="","",VLOOKUP($B11,全部!$B$9:$P$508,12,0))</f>
        <v>卯</v>
      </c>
      <c r="N11" s="92" t="str">
        <f t="shared" si="2"/>
        <v>蛇</v>
      </c>
      <c r="O11" s="325" t="str">
        <f>IF($B11="","",VLOOKUP($B11,全部!$B$9:$P$508,14,0))</f>
        <v>台南市柳營區士林里柳營53之50號</v>
      </c>
      <c r="P11" s="309">
        <f>IF($B11="","",VLOOKUP($B11,全部!$B$9:$P$508,15,0))</f>
        <v>0</v>
      </c>
    </row>
    <row r="12" spans="1:16" ht="18.95" customHeight="1" x14ac:dyDescent="0.25">
      <c r="A12" s="92">
        <f t="shared" si="3"/>
        <v>4</v>
      </c>
      <c r="B12" s="92" t="s">
        <v>1219</v>
      </c>
      <c r="C12" s="92">
        <v>300</v>
      </c>
      <c r="D12" s="92">
        <v>300</v>
      </c>
      <c r="E12" s="92"/>
      <c r="F12" s="92">
        <v>0</v>
      </c>
      <c r="G12" s="92">
        <f t="shared" si="0"/>
        <v>1</v>
      </c>
      <c r="H12" s="92">
        <f t="shared" si="1"/>
        <v>600</v>
      </c>
      <c r="I12" s="113" t="s">
        <v>244</v>
      </c>
      <c r="J12" s="114">
        <f>IF($B12="","",VLOOKUP($B12,全部!$B$9:$P$508,9,0))</f>
        <v>66</v>
      </c>
      <c r="K12" s="114">
        <f>IF($B12="","",VLOOKUP($B12,全部!$B$9:$P$508,10,0))</f>
        <v>12</v>
      </c>
      <c r="L12" s="114">
        <f>IF($B12="","",VLOOKUP($B12,全部!$B$9:$P$508,11,0))</f>
        <v>25</v>
      </c>
      <c r="M12" s="114" t="str">
        <f>IF($B12="","",VLOOKUP($B12,全部!$B$9:$P$508,12,0))</f>
        <v>吉</v>
      </c>
      <c r="N12" s="92" t="str">
        <f t="shared" si="2"/>
        <v>蛇</v>
      </c>
      <c r="O12" s="325" t="str">
        <f>IF($B12="","",VLOOKUP($B12,全部!$B$9:$P$508,14,0))</f>
        <v>台南市新營區正義街4號1樓</v>
      </c>
      <c r="P12" s="309" t="str">
        <f>IF($B12="","",VLOOKUP($B12,全部!$B$9:$P$508,15,0))</f>
        <v>0905158885</v>
      </c>
    </row>
    <row r="13" spans="1:16" ht="18.95" customHeight="1" x14ac:dyDescent="0.25">
      <c r="A13" s="92">
        <f t="shared" si="3"/>
        <v>5</v>
      </c>
      <c r="B13" s="92" t="s">
        <v>1206</v>
      </c>
      <c r="C13" s="92">
        <v>300</v>
      </c>
      <c r="D13" s="92">
        <v>300</v>
      </c>
      <c r="E13" s="92"/>
      <c r="F13" s="92">
        <v>600</v>
      </c>
      <c r="G13" s="92">
        <f t="shared" si="0"/>
        <v>1</v>
      </c>
      <c r="H13" s="92">
        <f t="shared" si="1"/>
        <v>1200</v>
      </c>
      <c r="I13" s="113" t="s">
        <v>1245</v>
      </c>
      <c r="J13" s="114">
        <f>IF($B13="","",VLOOKUP($B13,全部!$B$9:$P$508,9,0))</f>
        <v>50</v>
      </c>
      <c r="K13" s="114">
        <f>IF($B13="","",VLOOKUP($B13,全部!$B$9:$P$508,10,0))</f>
        <v>10</v>
      </c>
      <c r="L13" s="114">
        <f>IF($B13="","",VLOOKUP($B13,全部!$B$9:$P$508,11,0))</f>
        <v>26</v>
      </c>
      <c r="M13" s="114" t="str">
        <f>IF($B13="","",VLOOKUP($B13,全部!$B$9:$P$508,12,0))</f>
        <v>寅</v>
      </c>
      <c r="N13" s="92" t="str">
        <f t="shared" si="2"/>
        <v>牛</v>
      </c>
      <c r="O13" s="325" t="str">
        <f>IF($B13="","",VLOOKUP($B13,全部!$B$9:$P$508,14,0))</f>
        <v>台南市新營區太子路32之9號2樓</v>
      </c>
      <c r="P13" s="309">
        <f>IF($B13="","",VLOOKUP($B13,全部!$B$9:$P$508,15,0))</f>
        <v>0</v>
      </c>
    </row>
    <row r="14" spans="1:16" ht="18.95" customHeight="1" x14ac:dyDescent="0.25">
      <c r="A14" s="92">
        <f t="shared" si="3"/>
        <v>6</v>
      </c>
      <c r="B14" s="92" t="s">
        <v>1224</v>
      </c>
      <c r="C14" s="92"/>
      <c r="D14" s="92">
        <v>300</v>
      </c>
      <c r="E14" s="92"/>
      <c r="F14" s="92"/>
      <c r="G14" s="92">
        <f t="shared" si="0"/>
        <v>0</v>
      </c>
      <c r="H14" s="92">
        <f t="shared" si="1"/>
        <v>300</v>
      </c>
      <c r="I14" s="113" t="s">
        <v>244</v>
      </c>
      <c r="J14" s="114">
        <f>IF($B14="","",VLOOKUP($B14,全部!$B$9:$P$508,9,0))</f>
        <v>111</v>
      </c>
      <c r="K14" s="114">
        <f>IF($B14="","",VLOOKUP($B14,全部!$B$9:$P$508,10,0))</f>
        <v>5</v>
      </c>
      <c r="L14" s="114">
        <f>IF($B14="","",VLOOKUP($B14,全部!$B$9:$P$508,11,0))</f>
        <v>13</v>
      </c>
      <c r="M14" s="114" t="str">
        <f>IF($B14="","",VLOOKUP($B14,全部!$B$9:$P$508,12,0))</f>
        <v>酉</v>
      </c>
      <c r="N14" s="92" t="str">
        <f t="shared" si="2"/>
        <v>虎</v>
      </c>
      <c r="O14" s="310" t="str">
        <f>IF($B14="","",VLOOKUP($B14,全部!$B$9:$P$508,14,0))</f>
        <v>台南市新營區太子路32之9號2樓</v>
      </c>
      <c r="P14" s="309">
        <f>IF($B14="","",VLOOKUP($B14,全部!$B$9:$P$508,15,0))</f>
        <v>0</v>
      </c>
    </row>
    <row r="15" spans="1:16" ht="18.95" customHeight="1" x14ac:dyDescent="0.25">
      <c r="A15" s="92">
        <f t="shared" si="3"/>
        <v>7</v>
      </c>
      <c r="B15" s="92" t="s">
        <v>1202</v>
      </c>
      <c r="C15" s="92"/>
      <c r="D15" s="92">
        <v>300</v>
      </c>
      <c r="E15" s="92"/>
      <c r="F15" s="92"/>
      <c r="G15" s="92">
        <f t="shared" si="0"/>
        <v>0</v>
      </c>
      <c r="H15" s="92">
        <f t="shared" si="1"/>
        <v>300</v>
      </c>
      <c r="I15" s="113" t="s">
        <v>244</v>
      </c>
      <c r="J15" s="114">
        <f>IF($B15="","",VLOOKUP($B15,全部!$B$9:$P$508,9,0))</f>
        <v>77</v>
      </c>
      <c r="K15" s="114">
        <f>IF($B15="","",VLOOKUP($B15,全部!$B$9:$P$508,10,0))</f>
        <v>2</v>
      </c>
      <c r="L15" s="114">
        <f>IF($B15="","",VLOOKUP($B15,全部!$B$9:$P$508,11,0))</f>
        <v>24</v>
      </c>
      <c r="M15" s="114" t="str">
        <f>IF($B15="","",VLOOKUP($B15,全部!$B$9:$P$508,12,0))</f>
        <v>辰</v>
      </c>
      <c r="N15" s="92" t="str">
        <f t="shared" si="2"/>
        <v>龍</v>
      </c>
      <c r="O15" s="310" t="str">
        <f>IF($B15="","",VLOOKUP($B15,全部!$B$9:$P$508,14,0))</f>
        <v>桃園市中壢區義民路二段13號3樓</v>
      </c>
      <c r="P15" s="309">
        <f>IF($B15="","",VLOOKUP($B15,全部!$B$9:$P$508,15,0))</f>
        <v>0</v>
      </c>
    </row>
    <row r="16" spans="1:16" ht="18.95" customHeight="1" x14ac:dyDescent="0.25">
      <c r="A16" s="92">
        <f t="shared" si="3"/>
        <v>8</v>
      </c>
      <c r="B16" s="92" t="s">
        <v>1204</v>
      </c>
      <c r="C16" s="92"/>
      <c r="D16" s="92">
        <v>300</v>
      </c>
      <c r="E16" s="92"/>
      <c r="F16" s="92"/>
      <c r="G16" s="92">
        <f t="shared" si="0"/>
        <v>0</v>
      </c>
      <c r="H16" s="92">
        <f t="shared" si="1"/>
        <v>300</v>
      </c>
      <c r="I16" s="113" t="s">
        <v>244</v>
      </c>
      <c r="J16" s="114">
        <f>IF($B16="","",VLOOKUP($B16,全部!$B$9:$P$508,9,0))</f>
        <v>83</v>
      </c>
      <c r="K16" s="114">
        <f>IF($B16="","",VLOOKUP($B16,全部!$B$9:$P$508,10,0))</f>
        <v>11</v>
      </c>
      <c r="L16" s="114">
        <f>IF($B16="","",VLOOKUP($B16,全部!$B$9:$P$508,11,0))</f>
        <v>17</v>
      </c>
      <c r="M16" s="114" t="str">
        <f>IF($B16="","",VLOOKUP($B16,全部!$B$9:$P$508,12,0))</f>
        <v>巳</v>
      </c>
      <c r="N16" s="92" t="str">
        <f t="shared" si="2"/>
        <v>狗</v>
      </c>
      <c r="O16" s="310" t="str">
        <f>IF($B16="","",VLOOKUP($B16,全部!$B$9:$P$508,14,0))</f>
        <v>台南市新營區太子路32之9號2樓</v>
      </c>
      <c r="P16" s="309">
        <f>IF($B16="","",VLOOKUP($B16,全部!$B$9:$P$508,15,0))</f>
        <v>0</v>
      </c>
    </row>
    <row r="17" spans="1:16" ht="18.95" customHeight="1" x14ac:dyDescent="0.25">
      <c r="A17" s="92">
        <f t="shared" si="3"/>
        <v>9</v>
      </c>
      <c r="B17" s="92" t="s">
        <v>1210</v>
      </c>
      <c r="C17" s="92"/>
      <c r="D17" s="92">
        <v>300</v>
      </c>
      <c r="E17" s="92"/>
      <c r="F17" s="92"/>
      <c r="G17" s="92">
        <f t="shared" si="0"/>
        <v>0</v>
      </c>
      <c r="H17" s="92">
        <f t="shared" si="1"/>
        <v>300</v>
      </c>
      <c r="I17" s="113" t="s">
        <v>244</v>
      </c>
      <c r="J17" s="114">
        <f>IF($B17="","",VLOOKUP($B17,全部!$B$9:$P$508,9,0))</f>
        <v>105</v>
      </c>
      <c r="K17" s="114">
        <f>IF($B17="","",VLOOKUP($B17,全部!$B$9:$P$508,10,0))</f>
        <v>11</v>
      </c>
      <c r="L17" s="114">
        <f>IF($B17="","",VLOOKUP($B17,全部!$B$9:$P$508,11,0))</f>
        <v>23</v>
      </c>
      <c r="M17" s="114" t="str">
        <f>IF($B17="","",VLOOKUP($B17,全部!$B$9:$P$508,12,0))</f>
        <v>吉</v>
      </c>
      <c r="N17" s="92" t="str">
        <f t="shared" si="2"/>
        <v>猴</v>
      </c>
      <c r="O17" s="310" t="str">
        <f>IF($B17="","",VLOOKUP($B17,全部!$B$9:$P$508,14,0))</f>
        <v>桃園市中壢區義民路二段13號3樓</v>
      </c>
      <c r="P17" s="309">
        <f>IF($B17="","",VLOOKUP($B17,全部!$B$9:$P$508,15,0))</f>
        <v>0</v>
      </c>
    </row>
    <row r="18" spans="1:16" ht="18.95" customHeight="1" x14ac:dyDescent="0.25">
      <c r="A18" s="92">
        <f t="shared" si="3"/>
        <v>10</v>
      </c>
      <c r="B18" s="92" t="s">
        <v>1208</v>
      </c>
      <c r="C18" s="92"/>
      <c r="D18" s="92">
        <v>300</v>
      </c>
      <c r="E18" s="92"/>
      <c r="F18" s="92"/>
      <c r="G18" s="92">
        <f t="shared" si="0"/>
        <v>0</v>
      </c>
      <c r="H18" s="92">
        <f t="shared" si="1"/>
        <v>300</v>
      </c>
      <c r="I18" s="113" t="s">
        <v>244</v>
      </c>
      <c r="J18" s="114">
        <f>IF($B18="","",VLOOKUP($B18,全部!$B$9:$P$508,9,0))</f>
        <v>72</v>
      </c>
      <c r="K18" s="114">
        <f>IF($B18="","",VLOOKUP($B18,全部!$B$9:$P$508,10,0))</f>
        <v>3</v>
      </c>
      <c r="L18" s="114">
        <f>IF($B18="","",VLOOKUP($B18,全部!$B$9:$P$508,11,0))</f>
        <v>12</v>
      </c>
      <c r="M18" s="114" t="str">
        <f>IF($B18="","",VLOOKUP($B18,全部!$B$9:$P$508,12,0))</f>
        <v>吉</v>
      </c>
      <c r="N18" s="92" t="str">
        <f t="shared" si="2"/>
        <v>豬</v>
      </c>
      <c r="O18" s="310" t="str">
        <f>IF($B18="","",VLOOKUP($B18,全部!$B$9:$P$508,14,0))</f>
        <v>台南市新營區太子路32之9號2樓</v>
      </c>
      <c r="P18" s="309">
        <f>IF($B18="","",VLOOKUP($B18,全部!$B$9:$P$508,15,0))</f>
        <v>0</v>
      </c>
    </row>
    <row r="19" spans="1:16" ht="18.95" customHeight="1" x14ac:dyDescent="0.25">
      <c r="A19" s="92">
        <f t="shared" si="3"/>
        <v>11</v>
      </c>
      <c r="B19" s="92" t="s">
        <v>1229</v>
      </c>
      <c r="C19" s="92"/>
      <c r="D19" s="92">
        <v>300</v>
      </c>
      <c r="E19" s="92"/>
      <c r="F19" s="92">
        <v>600</v>
      </c>
      <c r="G19" s="92">
        <f t="shared" si="0"/>
        <v>1</v>
      </c>
      <c r="H19" s="92">
        <f t="shared" si="1"/>
        <v>900</v>
      </c>
      <c r="I19" s="113" t="s">
        <v>244</v>
      </c>
      <c r="J19" s="114">
        <f>IF($B19="","",VLOOKUP($B19,全部!$B$9:$P$508,9,0))</f>
        <v>50</v>
      </c>
      <c r="K19" s="114">
        <f>IF($B19="","",VLOOKUP($B19,全部!$B$9:$P$508,10,0))</f>
        <v>7</v>
      </c>
      <c r="L19" s="114">
        <f>IF($B19="","",VLOOKUP($B19,全部!$B$9:$P$508,11,0))</f>
        <v>3</v>
      </c>
      <c r="M19" s="114" t="str">
        <f>IF($B19="","",VLOOKUP($B19,全部!$B$9:$P$508,12,0))</f>
        <v>戊</v>
      </c>
      <c r="N19" s="92" t="str">
        <f t="shared" si="2"/>
        <v>牛</v>
      </c>
      <c r="O19" s="325" t="str">
        <f>IF($B19="","",VLOOKUP($B19,全部!$B$9:$P$508,14,0))</f>
        <v>台南市柳營區神農里350之13號</v>
      </c>
      <c r="P19" s="309" t="str">
        <f>IF($B19="","",VLOOKUP($B19,全部!$B$9:$P$508,15,0))</f>
        <v>0934330178</v>
      </c>
    </row>
    <row r="20" spans="1:16" ht="18.95" customHeight="1" x14ac:dyDescent="0.25">
      <c r="A20" s="92">
        <f t="shared" si="3"/>
        <v>12</v>
      </c>
      <c r="B20" s="92" t="s">
        <v>1230</v>
      </c>
      <c r="C20" s="92">
        <v>300</v>
      </c>
      <c r="D20" s="92"/>
      <c r="E20" s="92"/>
      <c r="F20" s="92">
        <v>0</v>
      </c>
      <c r="G20" s="92">
        <f t="shared" si="0"/>
        <v>1</v>
      </c>
      <c r="H20" s="92">
        <f t="shared" si="1"/>
        <v>300</v>
      </c>
      <c r="I20" s="113" t="s">
        <v>1286</v>
      </c>
      <c r="J20" s="114">
        <f>IF($B20="","",VLOOKUP($B20,全部!$B$9:$P$508,9,0))</f>
        <v>60</v>
      </c>
      <c r="K20" s="114">
        <f>IF($B20="","",VLOOKUP($B20,全部!$B$9:$P$508,10,0))</f>
        <v>12</v>
      </c>
      <c r="L20" s="114">
        <f>IF($B20="","",VLOOKUP($B20,全部!$B$9:$P$508,11,0))</f>
        <v>2</v>
      </c>
      <c r="M20" s="114" t="str">
        <f>IF($B20="","",VLOOKUP($B20,全部!$B$9:$P$508,12,0))</f>
        <v>戌</v>
      </c>
      <c r="N20" s="92" t="str">
        <f t="shared" si="2"/>
        <v>豬</v>
      </c>
      <c r="O20" s="325" t="str">
        <f>IF($B20="","",VLOOKUP($B20,全部!$B$9:$P$508,14,0))</f>
        <v>澎湖縣馬公市光明里6之32號</v>
      </c>
      <c r="P20" s="309">
        <f>IF($B20="","",VLOOKUP($B20,全部!$B$9:$P$508,15,0))</f>
        <v>0</v>
      </c>
    </row>
    <row r="21" spans="1:16" ht="18.95" customHeight="1" x14ac:dyDescent="0.25">
      <c r="A21" s="92">
        <f t="shared" si="3"/>
        <v>13</v>
      </c>
      <c r="B21" s="92" t="s">
        <v>1232</v>
      </c>
      <c r="C21" s="92">
        <v>300</v>
      </c>
      <c r="D21" s="92"/>
      <c r="E21" s="92"/>
      <c r="F21" s="92">
        <v>600</v>
      </c>
      <c r="G21" s="92">
        <f t="shared" si="0"/>
        <v>1</v>
      </c>
      <c r="H21" s="92">
        <f t="shared" si="1"/>
        <v>900</v>
      </c>
      <c r="I21" s="113" t="s">
        <v>244</v>
      </c>
      <c r="J21" s="114">
        <f>IF($B21="","",VLOOKUP($B21,全部!$B$9:$P$508,9,0))</f>
        <v>20</v>
      </c>
      <c r="K21" s="114">
        <f>IF($B21="","",VLOOKUP($B21,全部!$B$9:$P$508,10,0))</f>
        <v>5</v>
      </c>
      <c r="L21" s="114">
        <f>IF($B21="","",VLOOKUP($B21,全部!$B$9:$P$508,11,0))</f>
        <v>18</v>
      </c>
      <c r="M21" s="114" t="str">
        <f>IF($B21="","",VLOOKUP($B21,全部!$B$9:$P$508,12,0))</f>
        <v>吉</v>
      </c>
      <c r="N21" s="92" t="str">
        <f t="shared" si="2"/>
        <v>羊</v>
      </c>
      <c r="O21" s="325" t="str">
        <f>IF($B21="","",VLOOKUP($B21,全部!$B$9:$P$508,14,0))</f>
        <v>台南市柳營區神農里350之13號</v>
      </c>
      <c r="P21" s="309" t="str">
        <f>IF($B21="","",VLOOKUP($B21,全部!$B$9:$P$508,15,0))</f>
        <v>0934330178</v>
      </c>
    </row>
    <row r="22" spans="1:16" ht="18.95" customHeight="1" x14ac:dyDescent="0.25">
      <c r="A22" s="92">
        <f t="shared" si="3"/>
        <v>14</v>
      </c>
      <c r="B22" s="136" t="s">
        <v>1234</v>
      </c>
      <c r="C22" s="92"/>
      <c r="D22" s="92">
        <v>300</v>
      </c>
      <c r="E22" s="92"/>
      <c r="F22" s="92">
        <v>600</v>
      </c>
      <c r="G22" s="92">
        <f t="shared" si="0"/>
        <v>1</v>
      </c>
      <c r="H22" s="92">
        <f t="shared" si="1"/>
        <v>900</v>
      </c>
      <c r="I22" s="113" t="s">
        <v>244</v>
      </c>
      <c r="J22" s="114">
        <f>IF($B22="","",VLOOKUP($B22,全部!$B$9:$P$508,9,0))</f>
        <v>43</v>
      </c>
      <c r="K22" s="114">
        <f>IF($B22="","",VLOOKUP($B22,全部!$B$9:$P$508,10,0))</f>
        <v>1</v>
      </c>
      <c r="L22" s="114">
        <f>IF($B22="","",VLOOKUP($B22,全部!$B$9:$P$508,11,0))</f>
        <v>8</v>
      </c>
      <c r="M22" s="114" t="str">
        <f>IF($B22="","",VLOOKUP($B22,全部!$B$9:$P$508,12,0))</f>
        <v>辰</v>
      </c>
      <c r="N22" s="92" t="str">
        <f t="shared" si="2"/>
        <v>馬</v>
      </c>
      <c r="O22" s="325" t="str">
        <f>IF($B22="","",VLOOKUP($B22,全部!$B$9:$P$508,14,0))</f>
        <v>台南市新化區金華街一段10號6樓</v>
      </c>
      <c r="P22" s="309">
        <f>IF($B22="","",VLOOKUP($B22,全部!$B$9:$P$508,15,0))</f>
        <v>0</v>
      </c>
    </row>
    <row r="23" spans="1:16" ht="18.95" customHeight="1" x14ac:dyDescent="0.25">
      <c r="A23" s="92">
        <f t="shared" si="3"/>
        <v>15</v>
      </c>
      <c r="B23" s="315" t="s">
        <v>1235</v>
      </c>
      <c r="C23" s="92"/>
      <c r="D23" s="92">
        <v>300</v>
      </c>
      <c r="E23" s="92"/>
      <c r="F23" s="92">
        <v>600</v>
      </c>
      <c r="G23" s="92">
        <f t="shared" si="0"/>
        <v>1</v>
      </c>
      <c r="H23" s="92">
        <f t="shared" si="1"/>
        <v>900</v>
      </c>
      <c r="I23" s="113" t="s">
        <v>244</v>
      </c>
      <c r="J23" s="114">
        <f>IF($B23="","",VLOOKUP($B23,全部!$B$9:$P$508,9,0))</f>
        <v>71</v>
      </c>
      <c r="K23" s="114">
        <f>IF($B23="","",VLOOKUP($B23,全部!$B$9:$P$508,10,0))</f>
        <v>10</v>
      </c>
      <c r="L23" s="114">
        <f>IF($B23="","",VLOOKUP($B23,全部!$B$9:$P$508,11,0))</f>
        <v>25</v>
      </c>
      <c r="M23" s="114" t="str">
        <f>IF($B23="","",VLOOKUP($B23,全部!$B$9:$P$508,12,0))</f>
        <v>未</v>
      </c>
      <c r="N23" s="92" t="str">
        <f t="shared" si="2"/>
        <v>狗</v>
      </c>
      <c r="O23" s="325" t="str">
        <f>IF($B23="","",VLOOKUP($B23,全部!$B$9:$P$508,14,0))</f>
        <v>台南市新化區金華街一段10號6樓</v>
      </c>
      <c r="P23" s="309">
        <f>IF($B23="","",VLOOKUP($B23,全部!$B$9:$P$508,15,0))</f>
        <v>0</v>
      </c>
    </row>
    <row r="24" spans="1:16" ht="18.95" customHeight="1" x14ac:dyDescent="0.25">
      <c r="A24" s="92">
        <f t="shared" si="3"/>
        <v>16</v>
      </c>
      <c r="B24" s="92" t="s">
        <v>1238</v>
      </c>
      <c r="C24" s="92">
        <v>300</v>
      </c>
      <c r="D24" s="92"/>
      <c r="E24" s="92"/>
      <c r="F24" s="92">
        <v>600</v>
      </c>
      <c r="G24" s="92">
        <f t="shared" si="0"/>
        <v>1</v>
      </c>
      <c r="H24" s="92">
        <f t="shared" si="1"/>
        <v>900</v>
      </c>
      <c r="I24" s="113" t="s">
        <v>244</v>
      </c>
      <c r="J24" s="114">
        <f>IF($B24="","",VLOOKUP($B24,全部!$B$9:$P$508,9,0))</f>
        <v>68</v>
      </c>
      <c r="K24" s="114">
        <f>IF($B24="","",VLOOKUP($B24,全部!$B$9:$P$508,10,0))</f>
        <v>6</v>
      </c>
      <c r="L24" s="114">
        <f>IF($B24="","",VLOOKUP($B24,全部!$B$9:$P$508,11,0))</f>
        <v>4</v>
      </c>
      <c r="M24" s="114" t="str">
        <f>IF($B24="","",VLOOKUP($B24,全部!$B$9:$P$508,12,0))</f>
        <v>申</v>
      </c>
      <c r="N24" s="92" t="str">
        <f t="shared" si="2"/>
        <v>羊</v>
      </c>
      <c r="O24" s="325" t="str">
        <f>IF($B24="","",VLOOKUP($B24,全部!$B$9:$P$508,14,0))</f>
        <v>台南市新化區金華街一段10號6樓</v>
      </c>
      <c r="P24" s="309">
        <f>IF($B24="","",VLOOKUP($B24,全部!$B$9:$P$508,15,0))</f>
        <v>0</v>
      </c>
    </row>
    <row r="25" spans="1:16" ht="18.95" customHeight="1" x14ac:dyDescent="0.25">
      <c r="A25" s="92">
        <f t="shared" si="3"/>
        <v>17</v>
      </c>
      <c r="B25" s="92" t="s">
        <v>1237</v>
      </c>
      <c r="C25" s="92"/>
      <c r="D25" s="92">
        <v>300</v>
      </c>
      <c r="E25" s="92"/>
      <c r="F25" s="92"/>
      <c r="G25" s="92">
        <f t="shared" si="0"/>
        <v>0</v>
      </c>
      <c r="H25" s="92">
        <f t="shared" si="1"/>
        <v>300</v>
      </c>
      <c r="I25" s="113" t="s">
        <v>1286</v>
      </c>
      <c r="J25" s="114">
        <f>IF($B25="","",VLOOKUP($B25,全部!$B$9:$P$508,9,0))</f>
        <v>53</v>
      </c>
      <c r="K25" s="114">
        <f>IF($B25="","",VLOOKUP($B25,全部!$B$9:$P$508,10,0))</f>
        <v>4</v>
      </c>
      <c r="L25" s="114">
        <f>IF($B25="","",VLOOKUP($B25,全部!$B$9:$P$508,11,0))</f>
        <v>2</v>
      </c>
      <c r="M25" s="114" t="str">
        <f>IF($B25="","",VLOOKUP($B25,全部!$B$9:$P$508,12,0))</f>
        <v>吉</v>
      </c>
      <c r="N25" s="92" t="str">
        <f t="shared" si="2"/>
        <v>龍</v>
      </c>
      <c r="O25" s="310" t="str">
        <f>IF($B25="","",VLOOKUP($B25,全部!$B$9:$P$508,14,0))</f>
        <v>澎湖縣馬公市西衛里8-5號</v>
      </c>
      <c r="P25" s="309">
        <f>IF($B25="","",VLOOKUP($B25,全部!$B$9:$P$508,15,0))</f>
        <v>0</v>
      </c>
    </row>
    <row r="26" spans="1:16" ht="18.95" customHeight="1" x14ac:dyDescent="0.25">
      <c r="A26" s="92">
        <f t="shared" si="3"/>
        <v>18</v>
      </c>
      <c r="B26" s="92" t="s">
        <v>1239</v>
      </c>
      <c r="C26" s="92"/>
      <c r="D26" s="92">
        <v>300</v>
      </c>
      <c r="E26" s="92"/>
      <c r="F26" s="92">
        <v>600</v>
      </c>
      <c r="G26" s="92">
        <f t="shared" si="0"/>
        <v>1</v>
      </c>
      <c r="H26" s="92">
        <f t="shared" si="1"/>
        <v>900</v>
      </c>
      <c r="I26" s="113" t="s">
        <v>1286</v>
      </c>
      <c r="J26" s="114">
        <f>IF($B26="","",VLOOKUP($B26,全部!$B$9:$P$508,9,0))</f>
        <v>57</v>
      </c>
      <c r="K26" s="114" t="str">
        <f>IF($B26="","",VLOOKUP($B26,全部!$B$9:$P$508,10,0))</f>
        <v>潤7</v>
      </c>
      <c r="L26" s="114">
        <f>IF($B26="","",VLOOKUP($B26,全部!$B$9:$P$508,11,0))</f>
        <v>1</v>
      </c>
      <c r="M26" s="114" t="str">
        <f>IF($B26="","",VLOOKUP($B26,全部!$B$9:$P$508,12,0))</f>
        <v>辰</v>
      </c>
      <c r="N26" s="92" t="str">
        <f t="shared" si="2"/>
        <v>猴</v>
      </c>
      <c r="O26" s="325" t="str">
        <f>IF($B26="","",VLOOKUP($B26,全部!$B$9:$P$508,14,0))</f>
        <v>彰化縣員林市林森路231巷26號11樓</v>
      </c>
      <c r="P26" s="309" t="str">
        <f>IF($B26="","",VLOOKUP($B26,全部!$B$9:$P$508,15,0))</f>
        <v>0966712439</v>
      </c>
    </row>
    <row r="27" spans="1:16" ht="18.95" customHeight="1" x14ac:dyDescent="0.25">
      <c r="A27" s="92">
        <f t="shared" si="3"/>
        <v>19</v>
      </c>
      <c r="B27" s="92" t="s">
        <v>1240</v>
      </c>
      <c r="C27" s="92"/>
      <c r="D27" s="92"/>
      <c r="E27" s="92"/>
      <c r="F27" s="92">
        <v>600</v>
      </c>
      <c r="G27" s="92">
        <f t="shared" si="0"/>
        <v>1</v>
      </c>
      <c r="H27" s="92">
        <f t="shared" si="1"/>
        <v>600</v>
      </c>
      <c r="I27" s="113" t="s">
        <v>1245</v>
      </c>
      <c r="J27" s="114">
        <f>IF($B27="","",VLOOKUP($B27,全部!$B$9:$P$508,9,0))</f>
        <v>54</v>
      </c>
      <c r="K27" s="114">
        <f>IF($B27="","",VLOOKUP($B27,全部!$B$9:$P$508,10,0))</f>
        <v>12</v>
      </c>
      <c r="L27" s="114">
        <f>IF($B27="","",VLOOKUP($B27,全部!$B$9:$P$508,11,0))</f>
        <v>3</v>
      </c>
      <c r="M27" s="114" t="str">
        <f>IF($B27="","",VLOOKUP($B27,全部!$B$9:$P$508,12,0))</f>
        <v>吉</v>
      </c>
      <c r="N27" s="92" t="str">
        <f t="shared" si="2"/>
        <v>蛇</v>
      </c>
      <c r="O27" s="325" t="str">
        <f>IF($B27="","",VLOOKUP($B27,全部!$B$9:$P$508,14,0))</f>
        <v>台南市新營區太南里太子宮184號</v>
      </c>
      <c r="P27" s="309" t="str">
        <f>IF($B27="","",VLOOKUP($B27,全部!$B$9:$P$508,15,0))</f>
        <v>0936395123</v>
      </c>
    </row>
    <row r="28" spans="1:16" ht="18.95" customHeight="1" x14ac:dyDescent="0.25">
      <c r="A28" s="92">
        <f t="shared" si="3"/>
        <v>20</v>
      </c>
      <c r="B28" s="299" t="s">
        <v>1242</v>
      </c>
      <c r="C28" s="92"/>
      <c r="D28" s="92"/>
      <c r="E28" s="92"/>
      <c r="F28" s="92">
        <v>600</v>
      </c>
      <c r="G28" s="92">
        <f t="shared" si="0"/>
        <v>1</v>
      </c>
      <c r="H28" s="92">
        <f t="shared" si="1"/>
        <v>600</v>
      </c>
      <c r="I28" s="113" t="s">
        <v>1245</v>
      </c>
      <c r="J28" s="114">
        <f>IF($B28="","",VLOOKUP($B28,全部!$B$9:$P$508,9,0))</f>
        <v>51</v>
      </c>
      <c r="K28" s="114">
        <f>IF($B28="","",VLOOKUP($B28,全部!$B$9:$P$508,10,0))</f>
        <v>9</v>
      </c>
      <c r="L28" s="114">
        <f>IF($B28="","",VLOOKUP($B28,全部!$B$9:$P$508,11,0))</f>
        <v>26</v>
      </c>
      <c r="M28" s="114" t="str">
        <f>IF($B28="","",VLOOKUP($B28,全部!$B$9:$P$508,12,0))</f>
        <v>吉</v>
      </c>
      <c r="N28" s="92" t="str">
        <f t="shared" si="2"/>
        <v>虎</v>
      </c>
      <c r="O28" s="325" t="str">
        <f>IF($B28="","",VLOOKUP($B28,全部!$B$9:$P$508,14,0))</f>
        <v>台南市新營區太南里太子宮184號</v>
      </c>
      <c r="P28" s="309">
        <f>IF($B28="","",VLOOKUP($B28,全部!$B$9:$P$508,15,0))</f>
        <v>0</v>
      </c>
    </row>
    <row r="29" spans="1:16" ht="18.95" customHeight="1" x14ac:dyDescent="0.25">
      <c r="A29" s="92">
        <f t="shared" si="3"/>
        <v>21</v>
      </c>
      <c r="B29" s="92" t="s">
        <v>1246</v>
      </c>
      <c r="C29" s="92">
        <v>300</v>
      </c>
      <c r="D29" s="92"/>
      <c r="E29" s="92"/>
      <c r="F29" s="92">
        <v>600</v>
      </c>
      <c r="G29" s="92">
        <f t="shared" si="0"/>
        <v>1</v>
      </c>
      <c r="H29" s="92">
        <f t="shared" si="1"/>
        <v>900</v>
      </c>
      <c r="I29" s="113" t="s">
        <v>1245</v>
      </c>
      <c r="J29" s="114">
        <f>IF($B29="","",VLOOKUP($B29,全部!$B$9:$P$508,9,0))</f>
        <v>54</v>
      </c>
      <c r="K29" s="114">
        <f>IF($B29="","",VLOOKUP($B29,全部!$B$9:$P$508,10,0))</f>
        <v>7</v>
      </c>
      <c r="L29" s="114">
        <f>IF($B29="","",VLOOKUP($B29,全部!$B$9:$P$508,11,0))</f>
        <v>5</v>
      </c>
      <c r="M29" s="114" t="str">
        <f>IF($B29="","",VLOOKUP($B29,全部!$B$9:$P$508,12,0))</f>
        <v>巳</v>
      </c>
      <c r="N29" s="92" t="str">
        <f t="shared" si="2"/>
        <v>蛇</v>
      </c>
      <c r="O29" s="325" t="str">
        <f>IF($B29="","",VLOOKUP($B29,全部!$B$9:$P$508,14,0))</f>
        <v>高雄市橋頭區仕豐南路大同巷7號</v>
      </c>
      <c r="P29" s="309" t="str">
        <f>IF($B29="","",VLOOKUP($B29,全部!$B$9:$P$508,15,0))</f>
        <v>0919437905</v>
      </c>
    </row>
    <row r="30" spans="1:16" ht="18.95" customHeight="1" x14ac:dyDescent="0.25">
      <c r="A30" s="92">
        <f t="shared" si="3"/>
        <v>22</v>
      </c>
      <c r="B30" s="136" t="s">
        <v>1252</v>
      </c>
      <c r="C30" s="136"/>
      <c r="D30" s="136">
        <v>300</v>
      </c>
      <c r="E30" s="136"/>
      <c r="F30" s="136"/>
      <c r="G30" s="92">
        <f t="shared" si="0"/>
        <v>0</v>
      </c>
      <c r="H30" s="92">
        <f t="shared" si="1"/>
        <v>300</v>
      </c>
      <c r="I30" s="113" t="s">
        <v>244</v>
      </c>
      <c r="J30" s="114">
        <f>IF($B30="","",VLOOKUP($B30,全部!$B$9:$P$508,9,0))</f>
        <v>47</v>
      </c>
      <c r="K30" s="114">
        <f>IF($B30="","",VLOOKUP($B30,全部!$B$9:$P$508,10,0))</f>
        <v>5</v>
      </c>
      <c r="L30" s="114">
        <f>IF($B30="","",VLOOKUP($B30,全部!$B$9:$P$508,11,0))</f>
        <v>9</v>
      </c>
      <c r="M30" s="114" t="str">
        <f>IF($B30="","",VLOOKUP($B30,全部!$B$9:$P$508,12,0))</f>
        <v>吉</v>
      </c>
      <c r="N30" s="92" t="str">
        <f t="shared" si="2"/>
        <v>狗</v>
      </c>
      <c r="O30" s="310" t="str">
        <f>IF($B30="","",VLOOKUP($B30,全部!$B$9:$P$508,14,0))</f>
        <v>台北市汐止區和平街6巷1弄4號5樓</v>
      </c>
      <c r="P30" s="309">
        <f>IF($B30="","",VLOOKUP($B30,全部!$B$9:$P$508,15,0))</f>
        <v>0</v>
      </c>
    </row>
    <row r="31" spans="1:16" ht="18.95" customHeight="1" x14ac:dyDescent="0.25">
      <c r="A31" s="92">
        <f t="shared" si="3"/>
        <v>23</v>
      </c>
      <c r="B31" s="316" t="s">
        <v>1253</v>
      </c>
      <c r="C31" s="136"/>
      <c r="D31" s="136">
        <v>300</v>
      </c>
      <c r="E31" s="136"/>
      <c r="F31" s="136">
        <v>600</v>
      </c>
      <c r="G31" s="92">
        <f t="shared" si="0"/>
        <v>1</v>
      </c>
      <c r="H31" s="92">
        <f t="shared" si="1"/>
        <v>900</v>
      </c>
      <c r="I31" s="113" t="s">
        <v>244</v>
      </c>
      <c r="J31" s="114">
        <f>IF($B31="","",VLOOKUP($B31,全部!$B$9:$P$508,9,0))</f>
        <v>54</v>
      </c>
      <c r="K31" s="114">
        <f>IF($B31="","",VLOOKUP($B31,全部!$B$9:$P$508,10,0))</f>
        <v>10</v>
      </c>
      <c r="L31" s="114">
        <f>IF($B31="","",VLOOKUP($B31,全部!$B$9:$P$508,11,0))</f>
        <v>20</v>
      </c>
      <c r="M31" s="114" t="str">
        <f>IF($B31="","",VLOOKUP($B31,全部!$B$9:$P$508,12,0))</f>
        <v>吉</v>
      </c>
      <c r="N31" s="92" t="str">
        <f t="shared" si="2"/>
        <v>蛇</v>
      </c>
      <c r="O31" s="325" t="str">
        <f>IF($B31="","",VLOOKUP($B31,全部!$B$9:$P$508,14,0))</f>
        <v>新北市汐止區和平街6巷1弄4號5樓</v>
      </c>
      <c r="P31" s="309">
        <f>IF($B31="","",VLOOKUP($B31,全部!$B$9:$P$508,15,0))</f>
        <v>0</v>
      </c>
    </row>
    <row r="32" spans="1:16" ht="18.95" customHeight="1" x14ac:dyDescent="0.25">
      <c r="A32" s="92">
        <f t="shared" si="3"/>
        <v>24</v>
      </c>
      <c r="B32" s="92" t="s">
        <v>1269</v>
      </c>
      <c r="C32" s="136"/>
      <c r="D32" s="136"/>
      <c r="E32" s="136"/>
      <c r="F32" s="136">
        <v>600</v>
      </c>
      <c r="G32" s="92">
        <f t="shared" si="0"/>
        <v>1</v>
      </c>
      <c r="H32" s="92">
        <f t="shared" si="1"/>
        <v>600</v>
      </c>
      <c r="I32" s="113" t="s">
        <v>1245</v>
      </c>
      <c r="J32" s="114">
        <f>IF($B32="","",VLOOKUP($B32,全部!$B$9:$P$508,9,0))</f>
        <v>56</v>
      </c>
      <c r="K32" s="114">
        <f>IF($B32="","",VLOOKUP($B32,全部!$B$9:$P$508,10,0))</f>
        <v>8</v>
      </c>
      <c r="L32" s="114">
        <f>IF($B32="","",VLOOKUP($B32,全部!$B$9:$P$508,11,0))</f>
        <v>5</v>
      </c>
      <c r="M32" s="114" t="str">
        <f>IF($B32="","",VLOOKUP($B32,全部!$B$9:$P$508,12,0))</f>
        <v>申</v>
      </c>
      <c r="N32" s="92" t="str">
        <f t="shared" si="2"/>
        <v>羊</v>
      </c>
      <c r="O32" s="325" t="str">
        <f>IF($B32="","",VLOOKUP($B32,全部!$B$9:$P$508,14,0))</f>
        <v>高雄市橋頭區仕豐南路大同巷7號</v>
      </c>
      <c r="P32" s="309" t="str">
        <f>IF($B32="","",VLOOKUP($B32,全部!$B$9:$P$508,15,0))</f>
        <v>0921231302</v>
      </c>
    </row>
    <row r="33" spans="1:16" ht="18.95" customHeight="1" x14ac:dyDescent="0.25">
      <c r="A33" s="92">
        <f t="shared" si="3"/>
        <v>25</v>
      </c>
      <c r="B33" s="92" t="s">
        <v>1270</v>
      </c>
      <c r="C33" s="92"/>
      <c r="D33" s="92"/>
      <c r="E33" s="92"/>
      <c r="F33" s="92">
        <v>600</v>
      </c>
      <c r="G33" s="92">
        <f t="shared" si="0"/>
        <v>1</v>
      </c>
      <c r="H33" s="92">
        <f>IF(I33="已收",C33+D33+E33+F33,0)</f>
        <v>600</v>
      </c>
      <c r="I33" s="113" t="s">
        <v>244</v>
      </c>
      <c r="J33" s="149">
        <f>IF($B33="","",VLOOKUP($B33,全部!$B$9:$P$508,9,0))</f>
        <v>55</v>
      </c>
      <c r="K33" s="114">
        <f>IF($B33="","",VLOOKUP($B33,全部!$B$9:$P$508,10,0))</f>
        <v>3</v>
      </c>
      <c r="L33" s="114">
        <f>IF($B33="","",VLOOKUP($B33,全部!$B$9:$P$508,11,0))</f>
        <v>24</v>
      </c>
      <c r="M33" s="114" t="str">
        <f>IF($B33="","",VLOOKUP($B33,全部!$B$9:$P$508,12,0))</f>
        <v>巳</v>
      </c>
      <c r="N33" s="92" t="str">
        <f>IF($B33="","",CHOOSE(IF(MOD(J33+1911,12)&lt;&gt;0,MOD(J33+1911,12),12),"雞","狗","豬","鼠","牛","虎","兔","龍","蛇","馬","羊","猴"))</f>
        <v>馬</v>
      </c>
      <c r="O33" s="325" t="str">
        <f>IF($B33="","",VLOOKUP($B33,全部!$B$9:$P$508,14,0))</f>
        <v>台南市中西區南門路149號7樓之5</v>
      </c>
      <c r="P33" s="309">
        <f>IF($B33="","",VLOOKUP($B33,全部!$B$9:$P$508,15,0))</f>
        <v>0</v>
      </c>
    </row>
    <row r="34" spans="1:16" ht="18.95" customHeight="1" x14ac:dyDescent="0.25">
      <c r="A34" s="92">
        <f t="shared" si="3"/>
        <v>26</v>
      </c>
      <c r="B34" s="92" t="s">
        <v>1276</v>
      </c>
      <c r="C34" s="92"/>
      <c r="D34" s="92"/>
      <c r="E34" s="92"/>
      <c r="F34" s="92">
        <v>600</v>
      </c>
      <c r="G34" s="92">
        <f t="shared" si="0"/>
        <v>1</v>
      </c>
      <c r="H34" s="92">
        <f t="shared" ref="H34:H59" si="4">IF(I34="已收",C34+D34+E34+F34,0)</f>
        <v>600</v>
      </c>
      <c r="I34" s="113" t="s">
        <v>1287</v>
      </c>
      <c r="J34" s="149">
        <f>IF($B34="","",VLOOKUP($B34,全部!$B$9:$P$508,9,0))</f>
        <v>43</v>
      </c>
      <c r="K34" s="114">
        <f>IF($B34="","",VLOOKUP($B34,全部!$B$9:$P$508,10,0))</f>
        <v>8</v>
      </c>
      <c r="L34" s="114">
        <f>IF($B34="","",VLOOKUP($B34,全部!$B$9:$P$508,11,0))</f>
        <v>4</v>
      </c>
      <c r="M34" s="114" t="str">
        <f>IF($B34="","",VLOOKUP($B34,全部!$B$9:$P$508,12,0))</f>
        <v>寅</v>
      </c>
      <c r="N34" s="92" t="str">
        <f t="shared" ref="N34:N59" si="5">IF($B34="","",CHOOSE(IF(MOD(J34+1911,12)&lt;&gt;0,MOD(J34+1911,12),12),"雞","狗","豬","鼠","牛","虎","兔","龍","蛇","馬","羊","猴"))</f>
        <v>馬</v>
      </c>
      <c r="O34" s="325" t="str">
        <f>IF($B34="","",VLOOKUP($B34,全部!$B$9:$P$508,14,0))</f>
        <v>屏東市中山路375巷10號</v>
      </c>
      <c r="P34" s="309" t="str">
        <f>IF($B34="","",VLOOKUP($B34,全部!$B$9:$P$508,15,0))</f>
        <v>0986075757</v>
      </c>
    </row>
    <row r="35" spans="1:16" ht="18.95" customHeight="1" x14ac:dyDescent="0.25">
      <c r="A35" s="92">
        <f t="shared" si="3"/>
        <v>27</v>
      </c>
      <c r="B35" s="92" t="s">
        <v>1288</v>
      </c>
      <c r="C35" s="92"/>
      <c r="D35" s="92"/>
      <c r="E35" s="92"/>
      <c r="F35" s="92">
        <v>600</v>
      </c>
      <c r="G35" s="92">
        <f t="shared" si="0"/>
        <v>1</v>
      </c>
      <c r="H35" s="92">
        <f>IF(I35="已收",C35+D35+E35+F35,0)</f>
        <v>600</v>
      </c>
      <c r="I35" s="113" t="s">
        <v>1296</v>
      </c>
      <c r="J35" s="149">
        <f>IF($B35="","",VLOOKUP($B35,全部!$B$9:$P$508,9,0))</f>
        <v>41</v>
      </c>
      <c r="K35" s="114" t="str">
        <f>IF($B35="","",VLOOKUP($B35,全部!$B$9:$P$508,10,0))</f>
        <v>潤5</v>
      </c>
      <c r="L35" s="114">
        <f>IF($B35="","",VLOOKUP($B35,全部!$B$9:$P$508,11,0))</f>
        <v>19</v>
      </c>
      <c r="M35" s="114" t="str">
        <f>IF($B35="","",VLOOKUP($B35,全部!$B$9:$P$508,12,0))</f>
        <v>吉</v>
      </c>
      <c r="N35" s="92" t="str">
        <f t="shared" si="5"/>
        <v>龍</v>
      </c>
      <c r="O35" s="325" t="str">
        <f>IF($B35="","",VLOOKUP($B35,全部!$B$9:$P$508,14,0))</f>
        <v>台北市中山區復興南路1段34號11樓之1</v>
      </c>
      <c r="P35" s="309">
        <f>IF($B35="","",VLOOKUP($B35,全部!$B$9:$P$508,15,0))</f>
        <v>0</v>
      </c>
    </row>
    <row r="36" spans="1:16" ht="18.95" customHeight="1" x14ac:dyDescent="0.25">
      <c r="A36" s="92">
        <f t="shared" si="3"/>
        <v>28</v>
      </c>
      <c r="B36" s="92" t="s">
        <v>1289</v>
      </c>
      <c r="C36" s="92"/>
      <c r="D36" s="92">
        <v>300</v>
      </c>
      <c r="E36" s="92"/>
      <c r="F36" s="92">
        <v>400</v>
      </c>
      <c r="G36" s="92">
        <v>1</v>
      </c>
      <c r="H36" s="92">
        <f t="shared" si="4"/>
        <v>700</v>
      </c>
      <c r="I36" s="113" t="s">
        <v>244</v>
      </c>
      <c r="J36" s="149">
        <f>IF($B36="","",VLOOKUP($B36,全部!$B$9:$P$508,9,0))</f>
        <v>37</v>
      </c>
      <c r="K36" s="114">
        <f>IF($B36="","",VLOOKUP($B36,全部!$B$9:$P$508,10,0))</f>
        <v>12</v>
      </c>
      <c r="L36" s="114">
        <f>IF($B36="","",VLOOKUP($B36,全部!$B$9:$P$508,11,0))</f>
        <v>28</v>
      </c>
      <c r="M36" s="114" t="str">
        <f>IF($B36="","",VLOOKUP($B36,全部!$B$9:$P$508,12,0))</f>
        <v>吉</v>
      </c>
      <c r="N36" s="92" t="str">
        <f t="shared" si="5"/>
        <v>鼠</v>
      </c>
      <c r="O36" s="325" t="str">
        <f>IF($B36="","",VLOOKUP($B36,全部!$B$9:$P$508,14,0))</f>
        <v>高雄市三民區有光路89之3號</v>
      </c>
      <c r="P36" s="309" t="str">
        <f>IF($B36="","",VLOOKUP($B36,全部!$B$9:$P$508,15,0))</f>
        <v>07-3352519</v>
      </c>
    </row>
    <row r="37" spans="1:16" ht="18.95" customHeight="1" x14ac:dyDescent="0.25">
      <c r="A37" s="92">
        <f t="shared" si="3"/>
        <v>29</v>
      </c>
      <c r="B37" s="92" t="s">
        <v>1290</v>
      </c>
      <c r="C37" s="92"/>
      <c r="D37" s="92">
        <v>300</v>
      </c>
      <c r="E37" s="92"/>
      <c r="F37" s="92"/>
      <c r="G37" s="92">
        <f t="shared" si="0"/>
        <v>0</v>
      </c>
      <c r="H37" s="92">
        <f t="shared" si="4"/>
        <v>300</v>
      </c>
      <c r="I37" s="113" t="s">
        <v>244</v>
      </c>
      <c r="J37" s="149">
        <f>IF($B37="","",VLOOKUP($B37,全部!$B$9:$P$508,9,0))</f>
        <v>39</v>
      </c>
      <c r="K37" s="114">
        <f>IF($B37="","",VLOOKUP($B37,全部!$B$9:$P$508,10,0))</f>
        <v>10</v>
      </c>
      <c r="L37" s="114">
        <f>IF($B37="","",VLOOKUP($B37,全部!$B$9:$P$508,11,0))</f>
        <v>28</v>
      </c>
      <c r="M37" s="114" t="str">
        <f>IF($B37="","",VLOOKUP($B37,全部!$B$9:$P$508,12,0))</f>
        <v>吉</v>
      </c>
      <c r="N37" s="92" t="str">
        <f t="shared" si="5"/>
        <v>虎</v>
      </c>
      <c r="O37" s="310" t="str">
        <f>IF($B37="","",VLOOKUP($B37,全部!$B$9:$P$508,14,0))</f>
        <v>高雄市三民區有光路89之3號</v>
      </c>
      <c r="P37" s="309" t="str">
        <f>IF($B37="","",VLOOKUP($B37,全部!$B$9:$P$508,15,0))</f>
        <v>07-3352519</v>
      </c>
    </row>
    <row r="38" spans="1:16" ht="18.95" customHeight="1" x14ac:dyDescent="0.25">
      <c r="A38" s="92">
        <f t="shared" si="3"/>
        <v>30</v>
      </c>
      <c r="B38" s="92" t="s">
        <v>1292</v>
      </c>
      <c r="C38" s="92"/>
      <c r="D38" s="92">
        <v>300</v>
      </c>
      <c r="E38" s="92"/>
      <c r="F38" s="92">
        <v>400</v>
      </c>
      <c r="G38" s="92">
        <v>1</v>
      </c>
      <c r="H38" s="92">
        <f t="shared" si="4"/>
        <v>700</v>
      </c>
      <c r="I38" s="113" t="s">
        <v>244</v>
      </c>
      <c r="J38" s="149">
        <f>IF($B38="","",VLOOKUP($B38,全部!$B$9:$P$508,9,0))</f>
        <v>67</v>
      </c>
      <c r="K38" s="114">
        <f>IF($B38="","",VLOOKUP($B38,全部!$B$9:$P$508,10,0))</f>
        <v>8</v>
      </c>
      <c r="L38" s="114">
        <f>IF($B38="","",VLOOKUP($B38,全部!$B$9:$P$508,11,0))</f>
        <v>4</v>
      </c>
      <c r="M38" s="114" t="str">
        <f>IF($B38="","",VLOOKUP($B38,全部!$B$9:$P$508,12,0))</f>
        <v>吉</v>
      </c>
      <c r="N38" s="92" t="str">
        <f t="shared" si="5"/>
        <v>馬</v>
      </c>
      <c r="O38" s="325" t="str">
        <f>IF($B38="","",VLOOKUP($B38,全部!$B$9:$P$508,14,0))</f>
        <v>高雄市三民區有光路89之3號</v>
      </c>
      <c r="P38" s="309" t="str">
        <f>IF($B38="","",VLOOKUP($B38,全部!$B$9:$P$508,15,0))</f>
        <v>07-3352519</v>
      </c>
    </row>
    <row r="39" spans="1:16" ht="18.95" customHeight="1" x14ac:dyDescent="0.25">
      <c r="A39" s="92">
        <f t="shared" si="3"/>
        <v>31</v>
      </c>
      <c r="B39" s="92" t="s">
        <v>1294</v>
      </c>
      <c r="C39" s="92"/>
      <c r="D39" s="92">
        <v>300</v>
      </c>
      <c r="E39" s="92"/>
      <c r="F39" s="92"/>
      <c r="G39" s="92">
        <f t="shared" si="0"/>
        <v>0</v>
      </c>
      <c r="H39" s="92">
        <f t="shared" si="4"/>
        <v>300</v>
      </c>
      <c r="I39" s="113" t="s">
        <v>244</v>
      </c>
      <c r="J39" s="149">
        <f>IF($B39="","",VLOOKUP($B39,全部!$B$9:$P$508,9,0))</f>
        <v>70</v>
      </c>
      <c r="K39" s="114">
        <f>IF($B39="","",VLOOKUP($B39,全部!$B$9:$P$508,10,0))</f>
        <v>8</v>
      </c>
      <c r="L39" s="114">
        <f>IF($B39="","",VLOOKUP($B39,全部!$B$9:$P$508,11,0))</f>
        <v>23</v>
      </c>
      <c r="M39" s="114" t="str">
        <f>IF($B39="","",VLOOKUP($B39,全部!$B$9:$P$508,12,0))</f>
        <v>吉</v>
      </c>
      <c r="N39" s="92" t="str">
        <f t="shared" si="5"/>
        <v>雞</v>
      </c>
      <c r="O39" s="310" t="str">
        <f>IF($B39="","",VLOOKUP($B39,全部!$B$9:$P$508,14,0))</f>
        <v>高雄市三民區有光路89之3號</v>
      </c>
      <c r="P39" s="309" t="str">
        <f>IF($B39="","",VLOOKUP($B39,全部!$B$9:$P$508,15,0))</f>
        <v>07-3352519</v>
      </c>
    </row>
    <row r="40" spans="1:16" ht="18.95" customHeight="1" x14ac:dyDescent="0.25">
      <c r="A40" s="92">
        <f t="shared" si="3"/>
        <v>32</v>
      </c>
      <c r="B40" s="92" t="s">
        <v>1295</v>
      </c>
      <c r="C40" s="92"/>
      <c r="D40" s="92"/>
      <c r="E40" s="92"/>
      <c r="F40" s="92">
        <v>0</v>
      </c>
      <c r="G40" s="92">
        <f t="shared" si="0"/>
        <v>1</v>
      </c>
      <c r="H40" s="92">
        <f>IF(I40="已收",C40+D40+E40+F40,0)</f>
        <v>0</v>
      </c>
      <c r="I40" s="113" t="s">
        <v>1297</v>
      </c>
      <c r="J40" s="149">
        <f>IF($B40="","",VLOOKUP($B40,全部!$B$9:$P$508,9,0))</f>
        <v>55</v>
      </c>
      <c r="K40" s="114" t="str">
        <f>IF($B40="","",VLOOKUP($B40,全部!$B$9:$P$508,10,0))</f>
        <v>潤3</v>
      </c>
      <c r="L40" s="114">
        <f>IF($B40="","",VLOOKUP($B40,全部!$B$9:$P$508,11,0))</f>
        <v>28</v>
      </c>
      <c r="M40" s="114" t="str">
        <f>IF($B40="","",VLOOKUP($B40,全部!$B$9:$P$508,12,0))</f>
        <v>辰</v>
      </c>
      <c r="N40" s="92" t="str">
        <f t="shared" si="5"/>
        <v>馬</v>
      </c>
      <c r="O40" s="325" t="str">
        <f>IF($B40="","",VLOOKUP($B40,全部!$B$9:$P$508,14,0))</f>
        <v>台南市南區鯤鯓路26-2號</v>
      </c>
      <c r="P40" s="309" t="str">
        <f>IF($B40="","",VLOOKUP($B40,全部!$B$9:$P$508,15,0))</f>
        <v>0933351833</v>
      </c>
    </row>
    <row r="41" spans="1:16" ht="18.95" customHeight="1" x14ac:dyDescent="0.25">
      <c r="A41" s="92">
        <f t="shared" si="3"/>
        <v>33</v>
      </c>
      <c r="B41" s="145" t="s">
        <v>1298</v>
      </c>
      <c r="C41" s="92"/>
      <c r="D41" s="92"/>
      <c r="E41" s="92"/>
      <c r="F41" s="92">
        <v>0</v>
      </c>
      <c r="G41" s="92">
        <f t="shared" si="0"/>
        <v>1</v>
      </c>
      <c r="H41" s="92">
        <f t="shared" si="4"/>
        <v>0</v>
      </c>
      <c r="I41" s="113" t="s">
        <v>1297</v>
      </c>
      <c r="J41" s="149">
        <f>IF($B41="","",VLOOKUP($B41,全部!$B$9:$P$508,9,0))</f>
        <v>76</v>
      </c>
      <c r="K41" s="114">
        <f>IF($B41="","",VLOOKUP($B41,全部!$B$9:$P$508,10,0))</f>
        <v>6</v>
      </c>
      <c r="L41" s="114">
        <f>IF($B41="","",VLOOKUP($B41,全部!$B$9:$P$508,11,0))</f>
        <v>13</v>
      </c>
      <c r="M41" s="114" t="str">
        <f>IF($B41="","",VLOOKUP($B41,全部!$B$9:$P$508,12,0))</f>
        <v>吉</v>
      </c>
      <c r="N41" s="92" t="str">
        <f t="shared" si="5"/>
        <v>兔</v>
      </c>
      <c r="O41" s="325" t="str">
        <f>IF($B41="","",VLOOKUP($B41,全部!$B$9:$P$508,14,0))</f>
        <v>台南市安南區館前一路26巷2弄15號</v>
      </c>
      <c r="P41" s="309">
        <f>IF($B41="","",VLOOKUP($B41,全部!$B$9:$P$508,15,0))</f>
        <v>0</v>
      </c>
    </row>
    <row r="42" spans="1:16" ht="18.95" customHeight="1" x14ac:dyDescent="0.25">
      <c r="A42" s="92">
        <f t="shared" si="3"/>
        <v>34</v>
      </c>
      <c r="B42" s="316" t="s">
        <v>1299</v>
      </c>
      <c r="C42" s="92"/>
      <c r="D42" s="92"/>
      <c r="E42" s="92"/>
      <c r="F42" s="92">
        <v>0</v>
      </c>
      <c r="G42" s="92">
        <f t="shared" si="0"/>
        <v>1</v>
      </c>
      <c r="H42" s="92">
        <f t="shared" si="4"/>
        <v>0</v>
      </c>
      <c r="I42" s="113" t="s">
        <v>1302</v>
      </c>
      <c r="J42" s="149">
        <f>IF($B42="","",VLOOKUP($B42,全部!$B$9:$P$508,9,0))</f>
        <v>52</v>
      </c>
      <c r="K42" s="114">
        <f>IF($B42="","",VLOOKUP($B42,全部!$B$9:$P$508,10,0))</f>
        <v>5</v>
      </c>
      <c r="L42" s="114">
        <f>IF($B42="","",VLOOKUP($B42,全部!$B$9:$P$508,11,0))</f>
        <v>11</v>
      </c>
      <c r="M42" s="114" t="str">
        <f>IF($B42="","",VLOOKUP($B42,全部!$B$9:$P$508,12,0))</f>
        <v>吉</v>
      </c>
      <c r="N42" s="92" t="str">
        <f t="shared" si="5"/>
        <v>兔</v>
      </c>
      <c r="O42" s="325" t="str">
        <f>IF($B42="","",VLOOKUP($B42,全部!$B$9:$P$508,14,0))</f>
        <v>澎湖縣馬公市西衛里8-5號</v>
      </c>
      <c r="P42" s="309">
        <f>IF($B42="","",VLOOKUP($B42,全部!$B$9:$P$508,15,0))</f>
        <v>0</v>
      </c>
    </row>
    <row r="43" spans="1:16" ht="18.95" customHeight="1" x14ac:dyDescent="0.25">
      <c r="A43" s="92">
        <f t="shared" si="3"/>
        <v>35</v>
      </c>
      <c r="B43" s="145" t="s">
        <v>1303</v>
      </c>
      <c r="C43" s="92"/>
      <c r="D43" s="92"/>
      <c r="E43" s="92"/>
      <c r="F43" s="92">
        <v>600</v>
      </c>
      <c r="G43" s="92">
        <f t="shared" si="0"/>
        <v>1</v>
      </c>
      <c r="H43" s="92">
        <f t="shared" si="4"/>
        <v>600</v>
      </c>
      <c r="I43" s="113" t="s">
        <v>1302</v>
      </c>
      <c r="J43" s="149">
        <f>IF($B43="","",VLOOKUP($B43,全部!$B$9:$P$508,9,0))</f>
        <v>53</v>
      </c>
      <c r="K43" s="114">
        <f>IF($B43="","",VLOOKUP($B43,全部!$B$9:$P$508,10,0))</f>
        <v>2</v>
      </c>
      <c r="L43" s="114">
        <f>IF($B43="","",VLOOKUP($B43,全部!$B$9:$P$508,11,0))</f>
        <v>9</v>
      </c>
      <c r="M43" s="114" t="str">
        <f>IF($B43="","",VLOOKUP($B43,全部!$B$9:$P$508,12,0))</f>
        <v>寅</v>
      </c>
      <c r="N43" s="92" t="str">
        <f t="shared" si="5"/>
        <v>龍</v>
      </c>
      <c r="O43" s="325" t="str">
        <f>IF($B43="","",VLOOKUP($B43,全部!$B$9:$P$508,14,0))</f>
        <v>台南市柳營區神農里果毅後356號</v>
      </c>
      <c r="P43" s="309">
        <f>IF($B43="","",VLOOKUP($B43,全部!$B$9:$P$508,15,0))</f>
        <v>0</v>
      </c>
    </row>
    <row r="44" spans="1:16" ht="18.95" customHeight="1" x14ac:dyDescent="0.25">
      <c r="A44" s="92">
        <f t="shared" si="3"/>
        <v>36</v>
      </c>
      <c r="B44" s="92" t="s">
        <v>1307</v>
      </c>
      <c r="C44" s="92">
        <v>300</v>
      </c>
      <c r="D44" s="92"/>
      <c r="E44" s="92"/>
      <c r="F44" s="92">
        <v>600</v>
      </c>
      <c r="G44" s="92">
        <f t="shared" si="0"/>
        <v>1</v>
      </c>
      <c r="H44" s="92">
        <f t="shared" si="4"/>
        <v>900</v>
      </c>
      <c r="I44" s="113" t="s">
        <v>244</v>
      </c>
      <c r="J44" s="149">
        <f>IF($B44="","",VLOOKUP($B44,全部!$B$9:$P$508,9,0))</f>
        <v>59</v>
      </c>
      <c r="K44" s="114">
        <f>IF($B44="","",VLOOKUP($B44,全部!$B$9:$P$508,10,0))</f>
        <v>2</v>
      </c>
      <c r="L44" s="114">
        <f>IF($B44="","",VLOOKUP($B44,全部!$B$9:$P$508,11,0))</f>
        <v>7</v>
      </c>
      <c r="M44" s="114" t="str">
        <f>IF($B44="","",VLOOKUP($B44,全部!$B$9:$P$508,12,0))</f>
        <v>吉</v>
      </c>
      <c r="N44" s="92" t="str">
        <f t="shared" si="5"/>
        <v>狗</v>
      </c>
      <c r="O44" s="325" t="str">
        <f>IF($B44="","",VLOOKUP($B44,全部!$B$9:$P$508,14,0))</f>
        <v>台南市新營區中華路81之2號</v>
      </c>
      <c r="P44" s="309">
        <f>IF($B44="","",VLOOKUP($B44,全部!$B$9:$P$508,15,0))</f>
        <v>0</v>
      </c>
    </row>
    <row r="45" spans="1:16" ht="18.95" customHeight="1" x14ac:dyDescent="0.25">
      <c r="A45" s="92">
        <f t="shared" si="3"/>
        <v>37</v>
      </c>
      <c r="B45" s="92" t="s">
        <v>1308</v>
      </c>
      <c r="C45" s="92">
        <v>300</v>
      </c>
      <c r="D45" s="92"/>
      <c r="E45" s="92"/>
      <c r="F45" s="92"/>
      <c r="G45" s="92">
        <f t="shared" si="0"/>
        <v>0</v>
      </c>
      <c r="H45" s="92">
        <f t="shared" si="4"/>
        <v>300</v>
      </c>
      <c r="I45" s="113" t="s">
        <v>244</v>
      </c>
      <c r="J45" s="149">
        <f>IF($B45="","",VLOOKUP($B45,全部!$B$9:$P$508,9,0))</f>
        <v>87</v>
      </c>
      <c r="K45" s="114" t="str">
        <f>IF($B45="","",VLOOKUP($B45,全部!$B$9:$P$508,10,0))</f>
        <v>潤5</v>
      </c>
      <c r="L45" s="114">
        <f>IF($B45="","",VLOOKUP($B45,全部!$B$9:$P$508,11,0))</f>
        <v>7</v>
      </c>
      <c r="M45" s="114" t="str">
        <f>IF($B45="","",VLOOKUP($B45,全部!$B$9:$P$508,12,0))</f>
        <v>丑</v>
      </c>
      <c r="N45" s="92" t="str">
        <f t="shared" si="5"/>
        <v>虎</v>
      </c>
      <c r="O45" s="310" t="str">
        <f>IF($B45="","",VLOOKUP($B45,全部!$B$9:$P$508,14,0))</f>
        <v>台南市柳營區中興南街11巷9弄10號</v>
      </c>
      <c r="P45" s="309">
        <f>IF($B45="","",VLOOKUP($B45,全部!$B$9:$P$508,15,0))</f>
        <v>0</v>
      </c>
    </row>
    <row r="46" spans="1:16" ht="18.95" customHeight="1" x14ac:dyDescent="0.25">
      <c r="A46" s="92">
        <f t="shared" si="3"/>
        <v>38</v>
      </c>
      <c r="B46" s="92" t="s">
        <v>1309</v>
      </c>
      <c r="C46" s="92">
        <v>300</v>
      </c>
      <c r="D46" s="92"/>
      <c r="E46" s="92"/>
      <c r="F46" s="92"/>
      <c r="G46" s="92">
        <f t="shared" si="0"/>
        <v>0</v>
      </c>
      <c r="H46" s="92">
        <f t="shared" si="4"/>
        <v>300</v>
      </c>
      <c r="I46" s="113" t="s">
        <v>1313</v>
      </c>
      <c r="J46" s="149">
        <f>IF($B46="","",VLOOKUP($B46,全部!$B$9:$P$508,9,0))</f>
        <v>88</v>
      </c>
      <c r="K46" s="114">
        <f>IF($B46="","",VLOOKUP($B46,全部!$B$9:$P$508,10,0))</f>
        <v>5</v>
      </c>
      <c r="L46" s="114">
        <f>IF($B46="","",VLOOKUP($B46,全部!$B$9:$P$508,11,0))</f>
        <v>19</v>
      </c>
      <c r="M46" s="114" t="str">
        <f>IF($B46="","",VLOOKUP($B46,全部!$B$9:$P$508,12,0))</f>
        <v>亥</v>
      </c>
      <c r="N46" s="92" t="str">
        <f t="shared" si="5"/>
        <v>兔</v>
      </c>
      <c r="O46" s="310" t="str">
        <f>IF($B46="","",VLOOKUP($B46,全部!$B$9:$P$508,14,0))</f>
        <v>台南市柳營區中興南街11巷9弄10號</v>
      </c>
      <c r="P46" s="309">
        <f>IF($B46="","",VLOOKUP($B46,全部!$B$9:$P$508,15,0))</f>
        <v>0</v>
      </c>
    </row>
    <row r="47" spans="1:16" ht="18.95" customHeight="1" x14ac:dyDescent="0.25">
      <c r="A47" s="92">
        <f t="shared" si="3"/>
        <v>39</v>
      </c>
      <c r="B47" s="92" t="s">
        <v>1305</v>
      </c>
      <c r="C47" s="92"/>
      <c r="D47" s="92"/>
      <c r="E47" s="92"/>
      <c r="F47" s="92">
        <v>600</v>
      </c>
      <c r="G47" s="92">
        <f t="shared" si="0"/>
        <v>1</v>
      </c>
      <c r="H47" s="92">
        <f t="shared" si="4"/>
        <v>600</v>
      </c>
      <c r="I47" s="113" t="s">
        <v>1313</v>
      </c>
      <c r="J47" s="149">
        <f>IF($B47="","",VLOOKUP($B47,全部!$B$9:$P$508,9,0))</f>
        <v>49</v>
      </c>
      <c r="K47" s="114">
        <f>IF($B47="","",VLOOKUP($B47,全部!$B$9:$P$508,10,0))</f>
        <v>4</v>
      </c>
      <c r="L47" s="114">
        <f>IF($B47="","",VLOOKUP($B47,全部!$B$9:$P$508,11,0))</f>
        <v>18</v>
      </c>
      <c r="M47" s="114" t="str">
        <f>IF($B47="","",VLOOKUP($B47,全部!$B$9:$P$508,12,0))</f>
        <v>子</v>
      </c>
      <c r="N47" s="92" t="str">
        <f t="shared" si="5"/>
        <v>鼠</v>
      </c>
      <c r="O47" s="325" t="str">
        <f>IF($B47="","",VLOOKUP($B47,全部!$B$9:$P$508,14,0))</f>
        <v>台南市仁德區民安路2段166巷22號</v>
      </c>
      <c r="P47" s="309">
        <f>IF($B47="","",VLOOKUP($B47,全部!$B$9:$P$508,15,0))</f>
        <v>0</v>
      </c>
    </row>
    <row r="48" spans="1:16" ht="18.95" customHeight="1" x14ac:dyDescent="0.25">
      <c r="A48" s="92">
        <f t="shared" si="3"/>
        <v>40</v>
      </c>
      <c r="B48" s="145" t="s">
        <v>1306</v>
      </c>
      <c r="C48" s="92"/>
      <c r="D48" s="92"/>
      <c r="E48" s="92"/>
      <c r="F48" s="92">
        <v>600</v>
      </c>
      <c r="G48" s="92">
        <f t="shared" si="0"/>
        <v>1</v>
      </c>
      <c r="H48" s="92">
        <f t="shared" si="4"/>
        <v>600</v>
      </c>
      <c r="I48" s="113" t="s">
        <v>1313</v>
      </c>
      <c r="J48" s="149">
        <f>IF($B48="","",VLOOKUP($B48,全部!$B$9:$P$508,9,0))</f>
        <v>44</v>
      </c>
      <c r="K48" s="114">
        <f>IF($B48="","",VLOOKUP($B48,全部!$B$9:$P$508,10,0))</f>
        <v>2</v>
      </c>
      <c r="L48" s="114">
        <f>IF($B48="","",VLOOKUP($B48,全部!$B$9:$P$508,11,0))</f>
        <v>13</v>
      </c>
      <c r="M48" s="114" t="str">
        <f>IF($B48="","",VLOOKUP($B48,全部!$B$9:$P$508,12,0))</f>
        <v>巳</v>
      </c>
      <c r="N48" s="92" t="str">
        <f t="shared" si="5"/>
        <v>羊</v>
      </c>
      <c r="O48" s="325" t="str">
        <f>IF($B48="","",VLOOKUP($B48,全部!$B$9:$P$508,14,0))</f>
        <v>台南市德善路305巷13弄71號2樓</v>
      </c>
      <c r="P48" s="309">
        <f>IF($B48="","",VLOOKUP($B48,全部!$B$9:$P$508,15,0))</f>
        <v>0</v>
      </c>
    </row>
    <row r="49" spans="1:16" ht="18.95" customHeight="1" x14ac:dyDescent="0.25">
      <c r="A49" s="92">
        <f t="shared" si="3"/>
        <v>41</v>
      </c>
      <c r="B49" s="92" t="s">
        <v>1311</v>
      </c>
      <c r="C49" s="92"/>
      <c r="D49" s="92">
        <v>300</v>
      </c>
      <c r="E49" s="92"/>
      <c r="F49" s="92"/>
      <c r="G49" s="92">
        <f t="shared" si="0"/>
        <v>0</v>
      </c>
      <c r="H49" s="92">
        <f t="shared" si="4"/>
        <v>300</v>
      </c>
      <c r="I49" s="113" t="s">
        <v>12</v>
      </c>
      <c r="J49" s="149">
        <f>IF($B49="","",VLOOKUP($B49,全部!$B$9:$P$508,9,0))</f>
        <v>76</v>
      </c>
      <c r="K49" s="114">
        <f>IF($B49="","",VLOOKUP($B49,全部!$B$9:$P$508,10,0))</f>
        <v>11</v>
      </c>
      <c r="L49" s="114">
        <f>IF($B49="","",VLOOKUP($B49,全部!$B$9:$P$508,11,0))</f>
        <v>26</v>
      </c>
      <c r="M49" s="114" t="str">
        <f>IF($B49="","",VLOOKUP($B49,全部!$B$9:$P$508,12,0))</f>
        <v>吉</v>
      </c>
      <c r="N49" s="92" t="str">
        <f t="shared" si="5"/>
        <v>兔</v>
      </c>
      <c r="O49" s="310" t="str">
        <f>IF($B49="","",VLOOKUP($B49,全部!$B$9:$P$508,14,0))</f>
        <v>台南市安南區府安路5段11巷35弄160號</v>
      </c>
      <c r="P49" s="309">
        <f>IF($B49="","",VLOOKUP($B49,全部!$B$9:$P$508,15,0))</f>
        <v>0</v>
      </c>
    </row>
    <row r="50" spans="1:16" ht="18.95" customHeight="1" x14ac:dyDescent="0.25">
      <c r="A50" s="92">
        <f t="shared" si="3"/>
        <v>42</v>
      </c>
      <c r="B50" s="92" t="s">
        <v>1312</v>
      </c>
      <c r="C50" s="92"/>
      <c r="D50" s="92">
        <v>300</v>
      </c>
      <c r="E50" s="92"/>
      <c r="F50" s="92">
        <v>600</v>
      </c>
      <c r="G50" s="92">
        <f t="shared" si="0"/>
        <v>1</v>
      </c>
      <c r="H50" s="92">
        <f t="shared" si="4"/>
        <v>900</v>
      </c>
      <c r="I50" s="113" t="s">
        <v>1318</v>
      </c>
      <c r="J50" s="149">
        <f>IF($B50="","",VLOOKUP($B50,全部!$B$9:$P$508,9,0))</f>
        <v>53</v>
      </c>
      <c r="K50" s="114">
        <f>IF($B50="","",VLOOKUP($B50,全部!$B$9:$P$508,10,0))</f>
        <v>2</v>
      </c>
      <c r="L50" s="114">
        <f>IF($B50="","",VLOOKUP($B50,全部!$B$9:$P$508,11,0))</f>
        <v>9</v>
      </c>
      <c r="M50" s="114" t="str">
        <f>IF($B50="","",VLOOKUP($B50,全部!$B$9:$P$508,12,0))</f>
        <v>巳</v>
      </c>
      <c r="N50" s="92" t="str">
        <f t="shared" si="5"/>
        <v>龍</v>
      </c>
      <c r="O50" s="325" t="str">
        <f>IF($B50="","",VLOOKUP($B50,全部!$B$9:$P$508,14,0))</f>
        <v>台南市安南區府安路5段11巷35弄160號</v>
      </c>
      <c r="P50" s="309">
        <f>IF($B50="","",VLOOKUP($B50,全部!$B$9:$P$508,15,0))</f>
        <v>0</v>
      </c>
    </row>
    <row r="51" spans="1:16" ht="18.95" customHeight="1" x14ac:dyDescent="0.25">
      <c r="A51" s="92">
        <f t="shared" si="3"/>
        <v>43</v>
      </c>
      <c r="B51" s="92" t="s">
        <v>1316</v>
      </c>
      <c r="C51" s="92"/>
      <c r="D51" s="92"/>
      <c r="E51" s="92"/>
      <c r="F51" s="92">
        <v>600</v>
      </c>
      <c r="G51" s="92">
        <f t="shared" si="0"/>
        <v>1</v>
      </c>
      <c r="H51" s="92">
        <f t="shared" si="4"/>
        <v>600</v>
      </c>
      <c r="I51" s="113" t="s">
        <v>1318</v>
      </c>
      <c r="J51" s="149">
        <f>IF($B51="","",VLOOKUP($B51,全部!$B$9:$P$508,9,0))</f>
        <v>40</v>
      </c>
      <c r="K51" s="114">
        <f>IF($B51="","",VLOOKUP($B51,全部!$B$9:$P$508,10,0))</f>
        <v>5</v>
      </c>
      <c r="L51" s="114">
        <f>IF($B51="","",VLOOKUP($B51,全部!$B$9:$P$508,11,0))</f>
        <v>13</v>
      </c>
      <c r="M51" s="114" t="str">
        <f>IF($B51="","",VLOOKUP($B51,全部!$B$9:$P$508,12,0))</f>
        <v>酉</v>
      </c>
      <c r="N51" s="92" t="str">
        <f t="shared" si="5"/>
        <v>兔</v>
      </c>
      <c r="O51" s="325" t="str">
        <f>IF($B51="","",VLOOKUP($B51,全部!$B$9:$P$508,14,0))</f>
        <v>台南市歸仁區大潭里武東二街42巷32號</v>
      </c>
      <c r="P51" s="309" t="str">
        <f>IF($B51="","",VLOOKUP($B51,全部!$B$9:$P$508,15,0))</f>
        <v>0976398987</v>
      </c>
    </row>
    <row r="52" spans="1:16" ht="18.95" customHeight="1" x14ac:dyDescent="0.25">
      <c r="A52" s="92">
        <f t="shared" si="3"/>
        <v>44</v>
      </c>
      <c r="B52" s="92" t="s">
        <v>1317</v>
      </c>
      <c r="C52" s="92"/>
      <c r="D52" s="92"/>
      <c r="E52" s="92"/>
      <c r="F52" s="92">
        <v>600</v>
      </c>
      <c r="G52" s="92">
        <f t="shared" si="0"/>
        <v>1</v>
      </c>
      <c r="H52" s="92">
        <f t="shared" si="4"/>
        <v>600</v>
      </c>
      <c r="I52" s="113" t="s">
        <v>1318</v>
      </c>
      <c r="J52" s="149">
        <f>IF($B52="","",VLOOKUP($B52,全部!$B$9:$P$508,9,0))</f>
        <v>38</v>
      </c>
      <c r="K52" s="114">
        <f>IF($B52="","",VLOOKUP($B52,全部!$B$9:$P$508,10,0))</f>
        <v>11</v>
      </c>
      <c r="L52" s="114">
        <f>IF($B52="","",VLOOKUP($B52,全部!$B$9:$P$508,11,0))</f>
        <v>1</v>
      </c>
      <c r="M52" s="114" t="str">
        <f>IF($B52="","",VLOOKUP($B52,全部!$B$9:$P$508,12,0))</f>
        <v>午</v>
      </c>
      <c r="N52" s="92" t="str">
        <f t="shared" si="5"/>
        <v>牛</v>
      </c>
      <c r="O52" s="325" t="str">
        <f>IF($B52="","",VLOOKUP($B52,全部!$B$9:$P$508,14,0))</f>
        <v>高雄市前鎮區隆興街59巷46號</v>
      </c>
      <c r="P52" s="309">
        <f>IF($B52="","",VLOOKUP($B52,全部!$B$9:$P$508,15,0))</f>
        <v>0</v>
      </c>
    </row>
    <row r="53" spans="1:16" ht="18.95" customHeight="1" x14ac:dyDescent="0.25">
      <c r="A53" s="92">
        <f t="shared" si="3"/>
        <v>45</v>
      </c>
      <c r="B53" s="92" t="s">
        <v>1321</v>
      </c>
      <c r="C53" s="92"/>
      <c r="D53" s="92"/>
      <c r="E53" s="92"/>
      <c r="F53" s="92">
        <v>600</v>
      </c>
      <c r="G53" s="92">
        <f t="shared" si="0"/>
        <v>1</v>
      </c>
      <c r="H53" s="92">
        <f t="shared" si="4"/>
        <v>600</v>
      </c>
      <c r="I53" s="113" t="s">
        <v>244</v>
      </c>
      <c r="J53" s="149">
        <f>IF($B53="","",VLOOKUP($B53,全部!$B$9:$P$508,9,0))</f>
        <v>44</v>
      </c>
      <c r="K53" s="114">
        <f>IF($B53="","",VLOOKUP($B53,全部!$B$9:$P$508,10,0))</f>
        <v>10</v>
      </c>
      <c r="L53" s="114">
        <f>IF($B53="","",VLOOKUP($B53,全部!$B$9:$P$508,11,0))</f>
        <v>28</v>
      </c>
      <c r="M53" s="114" t="str">
        <f>IF($B53="","",VLOOKUP($B53,全部!$B$9:$P$508,12,0))</f>
        <v>吉</v>
      </c>
      <c r="N53" s="92" t="str">
        <f t="shared" si="5"/>
        <v>羊</v>
      </c>
      <c r="O53" s="325" t="str">
        <f>IF($B53="","",VLOOKUP($B53,全部!$B$9:$P$508,14,0))</f>
        <v>台南市仁德區中正路一段39號</v>
      </c>
      <c r="P53" s="309">
        <f>IF($B53="","",VLOOKUP($B53,全部!$B$9:$P$508,15,0))</f>
        <v>0</v>
      </c>
    </row>
    <row r="54" spans="1:16" ht="18.95" customHeight="1" x14ac:dyDescent="0.25">
      <c r="A54" s="92">
        <f t="shared" si="3"/>
        <v>46</v>
      </c>
      <c r="B54" s="92" t="s">
        <v>1323</v>
      </c>
      <c r="C54" s="92"/>
      <c r="D54" s="92"/>
      <c r="E54" s="92"/>
      <c r="F54" s="92">
        <v>600</v>
      </c>
      <c r="G54" s="92">
        <f t="shared" si="0"/>
        <v>1</v>
      </c>
      <c r="H54" s="92">
        <f t="shared" si="4"/>
        <v>600</v>
      </c>
      <c r="I54" s="113" t="s">
        <v>244</v>
      </c>
      <c r="J54" s="149">
        <f>IF($B54="","",VLOOKUP($B54,全部!$B$9:$P$508,9,0))</f>
        <v>45</v>
      </c>
      <c r="K54" s="114">
        <f>IF($B54="","",VLOOKUP($B54,全部!$B$9:$P$508,10,0))</f>
        <v>1</v>
      </c>
      <c r="L54" s="114">
        <f>IF($B54="","",VLOOKUP($B54,全部!$B$9:$P$508,11,0))</f>
        <v>21</v>
      </c>
      <c r="M54" s="114" t="str">
        <f>IF($B54="","",VLOOKUP($B54,全部!$B$9:$P$508,12,0))</f>
        <v>吉</v>
      </c>
      <c r="N54" s="92" t="str">
        <f t="shared" si="5"/>
        <v>猴</v>
      </c>
      <c r="O54" s="325" t="str">
        <f>IF($B54="","",VLOOKUP($B54,全部!$B$9:$P$508,14,0))</f>
        <v>嘉義縣水上鄉中庄村12鄰3號</v>
      </c>
      <c r="P54" s="309">
        <f>IF($B54="","",VLOOKUP($B54,全部!$B$9:$P$508,15,0))</f>
        <v>0</v>
      </c>
    </row>
    <row r="55" spans="1:16" ht="18.95" customHeight="1" x14ac:dyDescent="0.25">
      <c r="A55" s="92">
        <f t="shared" si="3"/>
        <v>47</v>
      </c>
      <c r="B55" s="92" t="s">
        <v>1326</v>
      </c>
      <c r="C55" s="92"/>
      <c r="D55" s="92"/>
      <c r="E55" s="92"/>
      <c r="F55" s="92">
        <v>600</v>
      </c>
      <c r="G55" s="92">
        <f t="shared" si="0"/>
        <v>1</v>
      </c>
      <c r="H55" s="92">
        <f t="shared" si="4"/>
        <v>600</v>
      </c>
      <c r="I55" s="113" t="s">
        <v>244</v>
      </c>
      <c r="J55" s="149">
        <f>IF($B55="","",VLOOKUP($B55,全部!$B$9:$P$508,9,0))</f>
        <v>42</v>
      </c>
      <c r="K55" s="114">
        <f>IF($B55="","",VLOOKUP($B55,全部!$B$9:$P$508,10,0))</f>
        <v>11</v>
      </c>
      <c r="L55" s="114">
        <f>IF($B55="","",VLOOKUP($B55,全部!$B$9:$P$508,11,0))</f>
        <v>15</v>
      </c>
      <c r="M55" s="114" t="str">
        <f>IF($B55="","",VLOOKUP($B55,全部!$B$9:$P$508,12,0))</f>
        <v>吉</v>
      </c>
      <c r="N55" s="92" t="str">
        <f t="shared" si="5"/>
        <v>蛇</v>
      </c>
      <c r="O55" s="325" t="str">
        <f>IF($B55="","",VLOOKUP($B55,全部!$B$9:$P$508,14,0))</f>
        <v>台南市仁德區三甲一街353巷61號</v>
      </c>
      <c r="P55" s="309">
        <f>IF($B55="","",VLOOKUP($B55,全部!$B$9:$P$508,15,0))</f>
        <v>0</v>
      </c>
    </row>
    <row r="56" spans="1:16" ht="18.95" customHeight="1" x14ac:dyDescent="0.25">
      <c r="A56" s="92">
        <f t="shared" si="3"/>
        <v>48</v>
      </c>
      <c r="B56" s="92" t="s">
        <v>1327</v>
      </c>
      <c r="C56" s="92"/>
      <c r="D56" s="92"/>
      <c r="E56" s="92"/>
      <c r="F56" s="92">
        <v>600</v>
      </c>
      <c r="G56" s="92">
        <f t="shared" si="0"/>
        <v>1</v>
      </c>
      <c r="H56" s="92">
        <f t="shared" si="4"/>
        <v>600</v>
      </c>
      <c r="I56" s="113" t="s">
        <v>244</v>
      </c>
      <c r="J56" s="149">
        <f>IF($B56="","",VLOOKUP($B56,全部!$B$9:$P$508,9,0))</f>
        <v>57</v>
      </c>
      <c r="K56" s="114">
        <f>IF($B56="","",VLOOKUP($B56,全部!$B$9:$P$508,10,0))</f>
        <v>8</v>
      </c>
      <c r="L56" s="114">
        <f>IF($B56="","",VLOOKUP($B56,全部!$B$9:$P$508,11,0))</f>
        <v>4</v>
      </c>
      <c r="M56" s="114" t="str">
        <f>IF($B56="","",VLOOKUP($B56,全部!$B$9:$P$508,12,0))</f>
        <v>亥</v>
      </c>
      <c r="N56" s="92" t="str">
        <f t="shared" si="5"/>
        <v>猴</v>
      </c>
      <c r="O56" s="310" t="str">
        <f>IF($B56="","",VLOOKUP($B56,全部!$B$9:$P$508,14,0))</f>
        <v>台南市歸仁區民權五街16號</v>
      </c>
      <c r="P56" s="309">
        <f>IF($B56="","",VLOOKUP($B56,全部!$B$9:$P$508,15,0))</f>
        <v>0</v>
      </c>
    </row>
    <row r="57" spans="1:16" ht="18.95" customHeight="1" x14ac:dyDescent="0.25">
      <c r="A57" s="92">
        <f t="shared" si="3"/>
        <v>49</v>
      </c>
      <c r="B57" s="92" t="s">
        <v>1328</v>
      </c>
      <c r="C57" s="92"/>
      <c r="D57" s="92">
        <v>300</v>
      </c>
      <c r="E57" s="92"/>
      <c r="F57" s="92"/>
      <c r="G57" s="92">
        <f t="shared" si="0"/>
        <v>0</v>
      </c>
      <c r="H57" s="92">
        <f t="shared" si="4"/>
        <v>300</v>
      </c>
      <c r="I57" s="113" t="s">
        <v>244</v>
      </c>
      <c r="J57" s="149">
        <f>IF($B57="","",VLOOKUP($B57,全部!$B$9:$P$508,9,0))</f>
        <v>71</v>
      </c>
      <c r="K57" s="114">
        <f>IF($B57="","",VLOOKUP($B57,全部!$B$9:$P$508,10,0))</f>
        <v>3</v>
      </c>
      <c r="L57" s="114">
        <f>IF($B57="","",VLOOKUP($B57,全部!$B$9:$P$508,11,0))</f>
        <v>2</v>
      </c>
      <c r="M57" s="114" t="str">
        <f>IF($B57="","",VLOOKUP($B57,全部!$B$9:$P$508,12,0))</f>
        <v>吉</v>
      </c>
      <c r="N57" s="92" t="str">
        <f t="shared" si="5"/>
        <v>狗</v>
      </c>
      <c r="O57" s="310" t="str">
        <f>IF($B57="","",VLOOKUP($B57,全部!$B$9:$P$508,14,0))</f>
        <v>新北市三重區環河南路222號4樓之6</v>
      </c>
      <c r="P57" s="309">
        <f>IF($B57="","",VLOOKUP($B57,全部!$B$9:$P$508,15,0))</f>
        <v>0</v>
      </c>
    </row>
    <row r="58" spans="1:16" ht="18.95" customHeight="1" x14ac:dyDescent="0.25">
      <c r="A58" s="92">
        <f t="shared" si="3"/>
        <v>50</v>
      </c>
      <c r="B58" s="92" t="s">
        <v>1329</v>
      </c>
      <c r="C58" s="92"/>
      <c r="D58" s="92">
        <v>300</v>
      </c>
      <c r="E58" s="92"/>
      <c r="F58" s="92"/>
      <c r="G58" s="92">
        <f t="shared" si="0"/>
        <v>0</v>
      </c>
      <c r="H58" s="92">
        <f t="shared" si="4"/>
        <v>300</v>
      </c>
      <c r="I58" s="113" t="s">
        <v>244</v>
      </c>
      <c r="J58" s="149">
        <f>IF($B58="","",VLOOKUP($B58,全部!$B$9:$P$508,9,0))</f>
        <v>39</v>
      </c>
      <c r="K58" s="114">
        <f>IF($B58="","",VLOOKUP($B58,全部!$B$9:$P$508,10,0))</f>
        <v>7</v>
      </c>
      <c r="L58" s="114">
        <f>IF($B58="","",VLOOKUP($B58,全部!$B$9:$P$508,11,0))</f>
        <v>4</v>
      </c>
      <c r="M58" s="114" t="str">
        <f>IF($B58="","",VLOOKUP($B58,全部!$B$9:$P$508,12,0))</f>
        <v>丑</v>
      </c>
      <c r="N58" s="92" t="str">
        <f t="shared" si="5"/>
        <v>虎</v>
      </c>
      <c r="O58" s="310" t="str">
        <f>IF($B58="","",VLOOKUP($B58,全部!$B$9:$P$508,14,0))</f>
        <v>高雄市三民區正忠街186巷5樓之2</v>
      </c>
      <c r="P58" s="309">
        <f>IF($B58="","",VLOOKUP($B58,全部!$B$9:$P$508,15,0))</f>
        <v>0</v>
      </c>
    </row>
    <row r="59" spans="1:16" ht="18.95" customHeight="1" x14ac:dyDescent="0.25">
      <c r="A59" s="92">
        <f t="shared" si="3"/>
        <v>51</v>
      </c>
      <c r="B59" s="92" t="s">
        <v>1346</v>
      </c>
      <c r="C59" s="92"/>
      <c r="D59" s="92">
        <v>300</v>
      </c>
      <c r="E59" s="92"/>
      <c r="F59" s="92"/>
      <c r="G59" s="92">
        <f t="shared" si="0"/>
        <v>0</v>
      </c>
      <c r="H59" s="92">
        <f t="shared" si="4"/>
        <v>300</v>
      </c>
      <c r="I59" s="113" t="s">
        <v>244</v>
      </c>
      <c r="J59" s="149">
        <f>IF($B59="","",VLOOKUP($B59,全部!$B$9:$P$508,9,0))</f>
        <v>49</v>
      </c>
      <c r="K59" s="114">
        <f>IF($B59="","",VLOOKUP($B59,全部!$B$9:$P$508,10,0))</f>
        <v>9</v>
      </c>
      <c r="L59" s="114">
        <f>IF($B59="","",VLOOKUP($B59,全部!$B$9:$P$508,11,0))</f>
        <v>9</v>
      </c>
      <c r="M59" s="114" t="str">
        <f>IF($B59="","",VLOOKUP($B59,全部!$B$9:$P$508,12,0))</f>
        <v>吉</v>
      </c>
      <c r="N59" s="92" t="str">
        <f t="shared" si="5"/>
        <v>鼠</v>
      </c>
      <c r="O59" s="310">
        <f>IF($B59="","",VLOOKUP($B59,全部!$B$9:$P$508,14,0))</f>
        <v>0</v>
      </c>
      <c r="P59" s="309">
        <f>IF($B59="","",VLOOKUP($B59,全部!$B$9:$P$508,15,0))</f>
        <v>0</v>
      </c>
    </row>
    <row r="60" spans="1:16" ht="18.95" customHeight="1" x14ac:dyDescent="0.25">
      <c r="A60" s="92">
        <f t="shared" si="3"/>
        <v>52</v>
      </c>
      <c r="B60" s="92"/>
      <c r="C60" s="92"/>
      <c r="D60" s="92"/>
      <c r="E60" s="92"/>
      <c r="F60" s="92"/>
      <c r="G60" s="92">
        <f t="shared" si="0"/>
        <v>0</v>
      </c>
      <c r="H60" s="92">
        <f>IF(I60="已收",C60+D60+E60+F60,0)</f>
        <v>0</v>
      </c>
      <c r="I60" s="113"/>
      <c r="J60" s="149" t="str">
        <f>IF($B60="","",VLOOKUP($B60,全部!$B$9:$P$508,9,0))</f>
        <v/>
      </c>
      <c r="K60" s="114" t="str">
        <f>IF($B60="","",VLOOKUP($B60,全部!$B$9:$P$508,10,0))</f>
        <v/>
      </c>
      <c r="L60" s="114" t="str">
        <f>IF($B60="","",VLOOKUP($B60,全部!$B$9:$P$508,11,0))</f>
        <v/>
      </c>
      <c r="M60" s="114" t="str">
        <f>IF($B60="","",VLOOKUP($B60,全部!$B$9:$P$508,12,0))</f>
        <v/>
      </c>
      <c r="N60" s="92" t="str">
        <f>IF($B60="","",CHOOSE(IF(MOD(J60+1911,12)&lt;&gt;0,MOD(J60+1911,12),12),"雞","狗","豬","鼠","牛","虎","兔","龍","蛇","馬","羊","猴"))</f>
        <v/>
      </c>
      <c r="O60" s="310" t="str">
        <f>IF($B60="","",VLOOKUP($B60,全部!$B$9:$P$508,14,0))</f>
        <v/>
      </c>
      <c r="P60" s="309" t="str">
        <f>IF($B60="","",VLOOKUP($B60,全部!$B$9:$P$508,15,0))</f>
        <v/>
      </c>
    </row>
    <row r="61" spans="1:16" ht="18.95" customHeight="1" x14ac:dyDescent="0.25">
      <c r="A61" s="92">
        <f t="shared" si="3"/>
        <v>53</v>
      </c>
      <c r="B61" s="92"/>
      <c r="C61" s="92"/>
      <c r="D61" s="92"/>
      <c r="E61" s="92"/>
      <c r="F61" s="92"/>
      <c r="G61" s="92">
        <f t="shared" si="0"/>
        <v>0</v>
      </c>
      <c r="H61" s="92">
        <f t="shared" ref="H61:H86" si="6">IF(I61="已收",C61+D61+E61+F61,0)</f>
        <v>0</v>
      </c>
      <c r="I61" s="113"/>
      <c r="J61" s="149" t="str">
        <f>IF($B61="","",VLOOKUP($B61,全部!$B$9:$P$508,9,0))</f>
        <v/>
      </c>
      <c r="K61" s="114" t="str">
        <f>IF($B61="","",VLOOKUP($B61,全部!$B$9:$P$508,10,0))</f>
        <v/>
      </c>
      <c r="L61" s="114" t="str">
        <f>IF($B61="","",VLOOKUP($B61,全部!$B$9:$P$508,11,0))</f>
        <v/>
      </c>
      <c r="M61" s="114" t="str">
        <f>IF($B61="","",VLOOKUP($B61,全部!$B$9:$P$508,12,0))</f>
        <v/>
      </c>
      <c r="N61" s="92" t="str">
        <f t="shared" ref="N61:N86" si="7">IF($B61="","",CHOOSE(IF(MOD(J61+1911,12)&lt;&gt;0,MOD(J61+1911,12),12),"雞","狗","豬","鼠","牛","虎","兔","龍","蛇","馬","羊","猴"))</f>
        <v/>
      </c>
      <c r="O61" s="310" t="str">
        <f>IF($B61="","",VLOOKUP($B61,全部!$B$9:$P$508,14,0))</f>
        <v/>
      </c>
      <c r="P61" s="309" t="str">
        <f>IF($B61="","",VLOOKUP($B61,全部!$B$9:$P$508,15,0))</f>
        <v/>
      </c>
    </row>
    <row r="62" spans="1:16" ht="18.95" customHeight="1" x14ac:dyDescent="0.25">
      <c r="A62" s="92">
        <f t="shared" si="3"/>
        <v>54</v>
      </c>
      <c r="B62" s="92"/>
      <c r="C62" s="92"/>
      <c r="D62" s="92"/>
      <c r="E62" s="92"/>
      <c r="F62" s="92"/>
      <c r="G62" s="92">
        <f t="shared" si="0"/>
        <v>0</v>
      </c>
      <c r="H62" s="92">
        <f t="shared" si="6"/>
        <v>0</v>
      </c>
      <c r="I62" s="113"/>
      <c r="J62" s="149" t="str">
        <f>IF($B62="","",VLOOKUP($B62,全部!$B$9:$P$508,9,0))</f>
        <v/>
      </c>
      <c r="K62" s="114" t="str">
        <f>IF($B62="","",VLOOKUP($B62,全部!$B$9:$P$508,10,0))</f>
        <v/>
      </c>
      <c r="L62" s="114" t="str">
        <f>IF($B62="","",VLOOKUP($B62,全部!$B$9:$P$508,11,0))</f>
        <v/>
      </c>
      <c r="M62" s="114" t="str">
        <f>IF($B62="","",VLOOKUP($B62,全部!$B$9:$P$508,12,0))</f>
        <v/>
      </c>
      <c r="N62" s="92" t="str">
        <f t="shared" si="7"/>
        <v/>
      </c>
      <c r="O62" s="310" t="str">
        <f>IF($B62="","",VLOOKUP($B62,全部!$B$9:$P$508,14,0))</f>
        <v/>
      </c>
      <c r="P62" s="309" t="str">
        <f>IF($B62="","",VLOOKUP($B62,全部!$B$9:$P$508,15,0))</f>
        <v/>
      </c>
    </row>
    <row r="63" spans="1:16" ht="18.95" customHeight="1" x14ac:dyDescent="0.25">
      <c r="A63" s="92">
        <f t="shared" si="3"/>
        <v>55</v>
      </c>
      <c r="B63" s="92"/>
      <c r="C63" s="92"/>
      <c r="D63" s="92"/>
      <c r="E63" s="92"/>
      <c r="F63" s="92"/>
      <c r="G63" s="92">
        <f t="shared" si="0"/>
        <v>0</v>
      </c>
      <c r="H63" s="92">
        <f t="shared" si="6"/>
        <v>0</v>
      </c>
      <c r="I63" s="113"/>
      <c r="J63" s="149" t="str">
        <f>IF($B63="","",VLOOKUP($B63,全部!$B$9:$P$508,9,0))</f>
        <v/>
      </c>
      <c r="K63" s="114" t="str">
        <f>IF($B63="","",VLOOKUP($B63,全部!$B$9:$P$508,10,0))</f>
        <v/>
      </c>
      <c r="L63" s="114" t="str">
        <f>IF($B63="","",VLOOKUP($B63,全部!$B$9:$P$508,11,0))</f>
        <v/>
      </c>
      <c r="M63" s="114" t="str">
        <f>IF($B63="","",VLOOKUP($B63,全部!$B$9:$P$508,12,0))</f>
        <v/>
      </c>
      <c r="N63" s="92" t="str">
        <f t="shared" si="7"/>
        <v/>
      </c>
      <c r="O63" s="310" t="str">
        <f>IF($B63="","",VLOOKUP($B63,全部!$B$9:$P$508,14,0))</f>
        <v/>
      </c>
      <c r="P63" s="309" t="str">
        <f>IF($B63="","",VLOOKUP($B63,全部!$B$9:$P$508,15,0))</f>
        <v/>
      </c>
    </row>
    <row r="64" spans="1:16" ht="18.95" customHeight="1" x14ac:dyDescent="0.25">
      <c r="A64" s="92">
        <f t="shared" si="3"/>
        <v>56</v>
      </c>
      <c r="B64" s="92"/>
      <c r="C64" s="92"/>
      <c r="D64" s="92"/>
      <c r="E64" s="92"/>
      <c r="F64" s="92"/>
      <c r="G64" s="92">
        <f t="shared" si="0"/>
        <v>0</v>
      </c>
      <c r="H64" s="92">
        <f t="shared" si="6"/>
        <v>0</v>
      </c>
      <c r="I64" s="113"/>
      <c r="J64" s="149" t="str">
        <f>IF($B64="","",VLOOKUP($B64,全部!$B$9:$P$508,9,0))</f>
        <v/>
      </c>
      <c r="K64" s="114" t="str">
        <f>IF($B64="","",VLOOKUP($B64,全部!$B$9:$P$508,10,0))</f>
        <v/>
      </c>
      <c r="L64" s="114" t="str">
        <f>IF($B64="","",VLOOKUP($B64,全部!$B$9:$P$508,11,0))</f>
        <v/>
      </c>
      <c r="M64" s="114" t="str">
        <f>IF($B64="","",VLOOKUP($B64,全部!$B$9:$P$508,12,0))</f>
        <v/>
      </c>
      <c r="N64" s="92" t="str">
        <f t="shared" si="7"/>
        <v/>
      </c>
      <c r="O64" s="310" t="str">
        <f>IF($B64="","",VLOOKUP($B64,全部!$B$9:$P$508,14,0))</f>
        <v/>
      </c>
      <c r="P64" s="309" t="str">
        <f>IF($B64="","",VLOOKUP($B64,全部!$B$9:$P$508,15,0))</f>
        <v/>
      </c>
    </row>
    <row r="65" spans="1:16" ht="18.95" customHeight="1" x14ac:dyDescent="0.25">
      <c r="A65" s="92">
        <f t="shared" si="3"/>
        <v>57</v>
      </c>
      <c r="B65" s="92"/>
      <c r="C65" s="92"/>
      <c r="D65" s="92"/>
      <c r="E65" s="92"/>
      <c r="F65" s="92"/>
      <c r="G65" s="92">
        <f t="shared" si="0"/>
        <v>0</v>
      </c>
      <c r="H65" s="92">
        <f t="shared" si="6"/>
        <v>0</v>
      </c>
      <c r="I65" s="113"/>
      <c r="J65" s="149" t="str">
        <f>IF($B65="","",VLOOKUP($B65,全部!$B$9:$P$508,9,0))</f>
        <v/>
      </c>
      <c r="K65" s="114" t="str">
        <f>IF($B65="","",VLOOKUP($B65,全部!$B$9:$P$508,10,0))</f>
        <v/>
      </c>
      <c r="L65" s="114" t="str">
        <f>IF($B65="","",VLOOKUP($B65,全部!$B$9:$P$508,11,0))</f>
        <v/>
      </c>
      <c r="M65" s="114" t="str">
        <f>IF($B65="","",VLOOKUP($B65,全部!$B$9:$P$508,12,0))</f>
        <v/>
      </c>
      <c r="N65" s="92" t="str">
        <f t="shared" si="7"/>
        <v/>
      </c>
      <c r="O65" s="310" t="str">
        <f>IF($B65="","",VLOOKUP($B65,全部!$B$9:$P$508,14,0))</f>
        <v/>
      </c>
      <c r="P65" s="309" t="str">
        <f>IF($B65="","",VLOOKUP($B65,全部!$B$9:$P$508,15,0))</f>
        <v/>
      </c>
    </row>
    <row r="66" spans="1:16" ht="18.95" customHeight="1" x14ac:dyDescent="0.25">
      <c r="A66" s="92">
        <f t="shared" si="3"/>
        <v>58</v>
      </c>
      <c r="B66" s="92"/>
      <c r="C66" s="92"/>
      <c r="D66" s="92"/>
      <c r="E66" s="92"/>
      <c r="F66" s="92"/>
      <c r="G66" s="92">
        <f t="shared" si="0"/>
        <v>0</v>
      </c>
      <c r="H66" s="92">
        <f t="shared" si="6"/>
        <v>0</v>
      </c>
      <c r="I66" s="113"/>
      <c r="J66" s="149" t="str">
        <f>IF($B66="","",VLOOKUP($B66,全部!$B$9:$P$508,9,0))</f>
        <v/>
      </c>
      <c r="K66" s="114" t="str">
        <f>IF($B66="","",VLOOKUP($B66,全部!$B$9:$P$508,10,0))</f>
        <v/>
      </c>
      <c r="L66" s="114" t="str">
        <f>IF($B66="","",VLOOKUP($B66,全部!$B$9:$P$508,11,0))</f>
        <v/>
      </c>
      <c r="M66" s="114" t="str">
        <f>IF($B66="","",VLOOKUP($B66,全部!$B$9:$P$508,12,0))</f>
        <v/>
      </c>
      <c r="N66" s="92" t="str">
        <f t="shared" si="7"/>
        <v/>
      </c>
      <c r="O66" s="310" t="str">
        <f>IF($B66="","",VLOOKUP($B66,全部!$B$9:$P$508,14,0))</f>
        <v/>
      </c>
      <c r="P66" s="309" t="str">
        <f>IF($B66="","",VLOOKUP($B66,全部!$B$9:$P$508,15,0))</f>
        <v/>
      </c>
    </row>
    <row r="67" spans="1:16" ht="18.95" customHeight="1" x14ac:dyDescent="0.25">
      <c r="A67" s="92">
        <f t="shared" si="3"/>
        <v>59</v>
      </c>
      <c r="B67" s="92"/>
      <c r="C67" s="92"/>
      <c r="D67" s="92"/>
      <c r="E67" s="92"/>
      <c r="F67" s="92"/>
      <c r="G67" s="92">
        <f t="shared" si="0"/>
        <v>0</v>
      </c>
      <c r="H67" s="92">
        <f t="shared" si="6"/>
        <v>0</v>
      </c>
      <c r="I67" s="113"/>
      <c r="J67" s="149" t="str">
        <f>IF($B67="","",VLOOKUP($B67,全部!$B$9:$P$508,9,0))</f>
        <v/>
      </c>
      <c r="K67" s="114" t="str">
        <f>IF($B67="","",VLOOKUP($B67,全部!$B$9:$P$508,10,0))</f>
        <v/>
      </c>
      <c r="L67" s="114" t="str">
        <f>IF($B67="","",VLOOKUP($B67,全部!$B$9:$P$508,11,0))</f>
        <v/>
      </c>
      <c r="M67" s="114" t="str">
        <f>IF($B67="","",VLOOKUP($B67,全部!$B$9:$P$508,12,0))</f>
        <v/>
      </c>
      <c r="N67" s="92" t="str">
        <f t="shared" si="7"/>
        <v/>
      </c>
      <c r="O67" s="310" t="str">
        <f>IF($B67="","",VLOOKUP($B67,全部!$B$9:$P$508,14,0))</f>
        <v/>
      </c>
      <c r="P67" s="309" t="str">
        <f>IF($B67="","",VLOOKUP($B67,全部!$B$9:$P$508,15,0))</f>
        <v/>
      </c>
    </row>
    <row r="68" spans="1:16" ht="18.95" customHeight="1" x14ac:dyDescent="0.25">
      <c r="A68" s="92">
        <f t="shared" si="3"/>
        <v>60</v>
      </c>
      <c r="B68" s="145"/>
      <c r="C68" s="92"/>
      <c r="D68" s="92"/>
      <c r="E68" s="92"/>
      <c r="F68" s="92"/>
      <c r="G68" s="92">
        <f t="shared" si="0"/>
        <v>0</v>
      </c>
      <c r="H68" s="92">
        <f t="shared" si="6"/>
        <v>0</v>
      </c>
      <c r="I68" s="113"/>
      <c r="J68" s="149" t="str">
        <f>IF($B68="","",VLOOKUP($B68,全部!$B$9:$P$508,9,0))</f>
        <v/>
      </c>
      <c r="K68" s="114" t="str">
        <f>IF($B68="","",VLOOKUP($B68,全部!$B$9:$P$508,10,0))</f>
        <v/>
      </c>
      <c r="L68" s="114" t="str">
        <f>IF($B68="","",VLOOKUP($B68,全部!$B$9:$P$508,11,0))</f>
        <v/>
      </c>
      <c r="M68" s="114" t="str">
        <f>IF($B68="","",VLOOKUP($B68,全部!$B$9:$P$508,12,0))</f>
        <v/>
      </c>
      <c r="N68" s="92" t="str">
        <f t="shared" si="7"/>
        <v/>
      </c>
      <c r="O68" s="310" t="str">
        <f>IF($B68="","",VLOOKUP($B68,全部!$B$9:$P$508,14,0))</f>
        <v/>
      </c>
      <c r="P68" s="309" t="str">
        <f>IF($B68="","",VLOOKUP($B68,全部!$B$9:$P$508,15,0))</f>
        <v/>
      </c>
    </row>
    <row r="69" spans="1:16" ht="18.95" customHeight="1" x14ac:dyDescent="0.25">
      <c r="A69" s="92">
        <f t="shared" si="3"/>
        <v>61</v>
      </c>
      <c r="B69" s="148"/>
      <c r="C69" s="92"/>
      <c r="D69" s="92"/>
      <c r="E69" s="92"/>
      <c r="F69" s="92"/>
      <c r="G69" s="92">
        <f t="shared" si="0"/>
        <v>0</v>
      </c>
      <c r="H69" s="92">
        <f t="shared" si="6"/>
        <v>0</v>
      </c>
      <c r="I69" s="113"/>
      <c r="J69" s="149" t="str">
        <f>IF($B69="","",VLOOKUP($B69,全部!$B$9:$P$508,9,0))</f>
        <v/>
      </c>
      <c r="K69" s="114" t="str">
        <f>IF($B69="","",VLOOKUP($B69,全部!$B$9:$P$508,10,0))</f>
        <v/>
      </c>
      <c r="L69" s="114" t="str">
        <f>IF($B69="","",VLOOKUP($B69,全部!$B$9:$P$508,11,0))</f>
        <v/>
      </c>
      <c r="M69" s="114" t="str">
        <f>IF($B69="","",VLOOKUP($B69,全部!$B$9:$P$508,12,0))</f>
        <v/>
      </c>
      <c r="N69" s="92" t="str">
        <f t="shared" si="7"/>
        <v/>
      </c>
      <c r="O69" s="310" t="str">
        <f>IF($B69="","",VLOOKUP($B69,全部!$B$9:$P$508,14,0))</f>
        <v/>
      </c>
      <c r="P69" s="309" t="str">
        <f>IF($B69="","",VLOOKUP($B69,全部!$B$9:$P$508,15,0))</f>
        <v/>
      </c>
    </row>
    <row r="70" spans="1:16" ht="18.95" customHeight="1" x14ac:dyDescent="0.25">
      <c r="A70" s="92">
        <f t="shared" si="3"/>
        <v>62</v>
      </c>
      <c r="B70" s="145"/>
      <c r="C70" s="92"/>
      <c r="D70" s="92"/>
      <c r="E70" s="92"/>
      <c r="F70" s="92"/>
      <c r="G70" s="92">
        <f t="shared" si="0"/>
        <v>0</v>
      </c>
      <c r="H70" s="92">
        <f t="shared" si="6"/>
        <v>0</v>
      </c>
      <c r="I70" s="113"/>
      <c r="J70" s="149" t="str">
        <f>IF($B70="","",VLOOKUP($B70,全部!$B$9:$P$508,9,0))</f>
        <v/>
      </c>
      <c r="K70" s="114" t="str">
        <f>IF($B70="","",VLOOKUP($B70,全部!$B$9:$P$508,10,0))</f>
        <v/>
      </c>
      <c r="L70" s="114" t="str">
        <f>IF($B70="","",VLOOKUP($B70,全部!$B$9:$P$508,11,0))</f>
        <v/>
      </c>
      <c r="M70" s="114" t="str">
        <f>IF($B70="","",VLOOKUP($B70,全部!$B$9:$P$508,12,0))</f>
        <v/>
      </c>
      <c r="N70" s="92" t="str">
        <f t="shared" si="7"/>
        <v/>
      </c>
      <c r="O70" s="310" t="str">
        <f>IF($B70="","",VLOOKUP($B70,全部!$B$9:$P$508,14,0))</f>
        <v/>
      </c>
      <c r="P70" s="309" t="str">
        <f>IF($B70="","",VLOOKUP($B70,全部!$B$9:$P$508,15,0))</f>
        <v/>
      </c>
    </row>
    <row r="71" spans="1:16" ht="18.95" customHeight="1" x14ac:dyDescent="0.25">
      <c r="A71" s="92">
        <f t="shared" si="3"/>
        <v>63</v>
      </c>
      <c r="B71" s="92"/>
      <c r="C71" s="92"/>
      <c r="D71" s="92"/>
      <c r="E71" s="92"/>
      <c r="F71" s="92"/>
      <c r="G71" s="92">
        <f t="shared" si="0"/>
        <v>0</v>
      </c>
      <c r="H71" s="92">
        <f t="shared" si="6"/>
        <v>0</v>
      </c>
      <c r="I71" s="113"/>
      <c r="J71" s="149" t="str">
        <f>IF($B71="","",VLOOKUP($B71,全部!$B$9:$P$508,9,0))</f>
        <v/>
      </c>
      <c r="K71" s="114" t="str">
        <f>IF($B71="","",VLOOKUP($B71,全部!$B$9:$P$508,10,0))</f>
        <v/>
      </c>
      <c r="L71" s="114" t="str">
        <f>IF($B71="","",VLOOKUP($B71,全部!$B$9:$P$508,11,0))</f>
        <v/>
      </c>
      <c r="M71" s="114" t="str">
        <f>IF($B71="","",VLOOKUP($B71,全部!$B$9:$P$508,12,0))</f>
        <v/>
      </c>
      <c r="N71" s="92" t="str">
        <f t="shared" si="7"/>
        <v/>
      </c>
      <c r="O71" s="310" t="str">
        <f>IF($B71="","",VLOOKUP($B71,全部!$B$9:$P$508,14,0))</f>
        <v/>
      </c>
      <c r="P71" s="309" t="str">
        <f>IF($B71="","",VLOOKUP($B71,全部!$B$9:$P$508,15,0))</f>
        <v/>
      </c>
    </row>
    <row r="72" spans="1:16" ht="18.95" customHeight="1" x14ac:dyDescent="0.25">
      <c r="A72" s="92">
        <f t="shared" si="3"/>
        <v>64</v>
      </c>
      <c r="B72" s="92"/>
      <c r="C72" s="92"/>
      <c r="D72" s="92"/>
      <c r="E72" s="92"/>
      <c r="F72" s="92"/>
      <c r="G72" s="92">
        <f t="shared" si="0"/>
        <v>0</v>
      </c>
      <c r="H72" s="92">
        <f t="shared" si="6"/>
        <v>0</v>
      </c>
      <c r="I72" s="113"/>
      <c r="J72" s="149" t="str">
        <f>IF($B72="","",VLOOKUP($B72,全部!$B$9:$P$508,9,0))</f>
        <v/>
      </c>
      <c r="K72" s="114" t="str">
        <f>IF($B72="","",VLOOKUP($B72,全部!$B$9:$P$508,10,0))</f>
        <v/>
      </c>
      <c r="L72" s="114" t="str">
        <f>IF($B72="","",VLOOKUP($B72,全部!$B$9:$P$508,11,0))</f>
        <v/>
      </c>
      <c r="M72" s="114" t="str">
        <f>IF($B72="","",VLOOKUP($B72,全部!$B$9:$P$508,12,0))</f>
        <v/>
      </c>
      <c r="N72" s="92" t="str">
        <f t="shared" si="7"/>
        <v/>
      </c>
      <c r="O72" s="310" t="str">
        <f>IF($B72="","",VLOOKUP($B72,全部!$B$9:$P$508,14,0))</f>
        <v/>
      </c>
      <c r="P72" s="309" t="str">
        <f>IF($B72="","",VLOOKUP($B72,全部!$B$9:$P$508,15,0))</f>
        <v/>
      </c>
    </row>
    <row r="73" spans="1:16" ht="18.95" customHeight="1" x14ac:dyDescent="0.25">
      <c r="A73" s="92">
        <f t="shared" si="3"/>
        <v>65</v>
      </c>
      <c r="B73" s="92"/>
      <c r="C73" s="92"/>
      <c r="D73" s="92"/>
      <c r="E73" s="92"/>
      <c r="F73" s="92"/>
      <c r="G73" s="92">
        <f t="shared" si="0"/>
        <v>0</v>
      </c>
      <c r="H73" s="92">
        <f t="shared" si="6"/>
        <v>0</v>
      </c>
      <c r="I73" s="113"/>
      <c r="J73" s="149" t="str">
        <f>IF($B73="","",VLOOKUP($B73,全部!$B$9:$P$508,9,0))</f>
        <v/>
      </c>
      <c r="K73" s="114" t="str">
        <f>IF($B73="","",VLOOKUP($B73,全部!$B$9:$P$508,10,0))</f>
        <v/>
      </c>
      <c r="L73" s="114" t="str">
        <f>IF($B73="","",VLOOKUP($B73,全部!$B$9:$P$508,11,0))</f>
        <v/>
      </c>
      <c r="M73" s="114" t="str">
        <f>IF($B73="","",VLOOKUP($B73,全部!$B$9:$P$508,12,0))</f>
        <v/>
      </c>
      <c r="N73" s="92" t="str">
        <f t="shared" si="7"/>
        <v/>
      </c>
      <c r="O73" s="310" t="str">
        <f>IF($B73="","",VLOOKUP($B73,全部!$B$9:$P$508,14,0))</f>
        <v/>
      </c>
      <c r="P73" s="309" t="str">
        <f>IF($B73="","",VLOOKUP($B73,全部!$B$9:$P$508,15,0))</f>
        <v/>
      </c>
    </row>
    <row r="74" spans="1:16" ht="18.95" customHeight="1" x14ac:dyDescent="0.25">
      <c r="A74" s="92">
        <f t="shared" si="3"/>
        <v>66</v>
      </c>
      <c r="B74" s="92"/>
      <c r="C74" s="92"/>
      <c r="D74" s="92"/>
      <c r="E74" s="92"/>
      <c r="F74" s="92"/>
      <c r="G74" s="92">
        <f t="shared" ref="G74:G113" si="8">IF(F74&lt;&gt;"",1,0)</f>
        <v>0</v>
      </c>
      <c r="H74" s="92">
        <f t="shared" si="6"/>
        <v>0</v>
      </c>
      <c r="I74" s="113"/>
      <c r="J74" s="149" t="str">
        <f>IF($B74="","",VLOOKUP($B74,全部!$B$9:$P$508,9,0))</f>
        <v/>
      </c>
      <c r="K74" s="114" t="str">
        <f>IF($B74="","",VLOOKUP($B74,全部!$B$9:$P$508,10,0))</f>
        <v/>
      </c>
      <c r="L74" s="114" t="str">
        <f>IF($B74="","",VLOOKUP($B74,全部!$B$9:$P$508,11,0))</f>
        <v/>
      </c>
      <c r="M74" s="114" t="str">
        <f>IF($B74="","",VLOOKUP($B74,全部!$B$9:$P$508,12,0))</f>
        <v/>
      </c>
      <c r="N74" s="92" t="str">
        <f t="shared" si="7"/>
        <v/>
      </c>
      <c r="O74" s="310" t="str">
        <f>IF($B74="","",VLOOKUP($B74,全部!$B$9:$P$508,14,0))</f>
        <v/>
      </c>
      <c r="P74" s="309" t="str">
        <f>IF($B74="","",VLOOKUP($B74,全部!$B$9:$P$508,15,0))</f>
        <v/>
      </c>
    </row>
    <row r="75" spans="1:16" ht="18.95" customHeight="1" x14ac:dyDescent="0.25">
      <c r="A75" s="92">
        <f t="shared" ref="A75:A113" si="9">A74+1</f>
        <v>67</v>
      </c>
      <c r="B75" s="145"/>
      <c r="C75" s="92"/>
      <c r="D75" s="92"/>
      <c r="E75" s="92"/>
      <c r="F75" s="92"/>
      <c r="G75" s="92">
        <f t="shared" si="8"/>
        <v>0</v>
      </c>
      <c r="H75" s="92">
        <f t="shared" si="6"/>
        <v>0</v>
      </c>
      <c r="I75" s="113"/>
      <c r="J75" s="149" t="str">
        <f>IF($B75="","",VLOOKUP($B75,全部!$B$9:$P$508,9,0))</f>
        <v/>
      </c>
      <c r="K75" s="114" t="str">
        <f>IF($B75="","",VLOOKUP($B75,全部!$B$9:$P$508,10,0))</f>
        <v/>
      </c>
      <c r="L75" s="114" t="str">
        <f>IF($B75="","",VLOOKUP($B75,全部!$B$9:$P$508,11,0))</f>
        <v/>
      </c>
      <c r="M75" s="114" t="str">
        <f>IF($B75="","",VLOOKUP($B75,全部!$B$9:$P$508,12,0))</f>
        <v/>
      </c>
      <c r="N75" s="92" t="str">
        <f t="shared" si="7"/>
        <v/>
      </c>
      <c r="O75" s="310" t="str">
        <f>IF($B75="","",VLOOKUP($B75,全部!$B$9:$P$508,14,0))</f>
        <v/>
      </c>
      <c r="P75" s="309" t="str">
        <f>IF($B75="","",VLOOKUP($B75,全部!$B$9:$P$508,15,0))</f>
        <v/>
      </c>
    </row>
    <row r="76" spans="1:16" ht="18.95" customHeight="1" x14ac:dyDescent="0.25">
      <c r="A76" s="92">
        <f t="shared" si="9"/>
        <v>68</v>
      </c>
      <c r="B76" s="92"/>
      <c r="C76" s="92"/>
      <c r="D76" s="92"/>
      <c r="E76" s="92"/>
      <c r="F76" s="92"/>
      <c r="G76" s="92">
        <f t="shared" si="8"/>
        <v>0</v>
      </c>
      <c r="H76" s="92">
        <f t="shared" si="6"/>
        <v>0</v>
      </c>
      <c r="I76" s="113"/>
      <c r="J76" s="149" t="str">
        <f>IF($B76="","",VLOOKUP($B76,全部!$B$9:$P$508,9,0))</f>
        <v/>
      </c>
      <c r="K76" s="114" t="str">
        <f>IF($B76="","",VLOOKUP($B76,全部!$B$9:$P$508,10,0))</f>
        <v/>
      </c>
      <c r="L76" s="114" t="str">
        <f>IF($B76="","",VLOOKUP($B76,全部!$B$9:$P$508,11,0))</f>
        <v/>
      </c>
      <c r="M76" s="114" t="str">
        <f>IF($B76="","",VLOOKUP($B76,全部!$B$9:$P$508,12,0))</f>
        <v/>
      </c>
      <c r="N76" s="92" t="str">
        <f t="shared" si="7"/>
        <v/>
      </c>
      <c r="O76" s="310" t="str">
        <f>IF($B76="","",VLOOKUP($B76,全部!$B$9:$P$508,14,0))</f>
        <v/>
      </c>
      <c r="P76" s="309" t="str">
        <f>IF($B76="","",VLOOKUP($B76,全部!$B$9:$P$508,15,0))</f>
        <v/>
      </c>
    </row>
    <row r="77" spans="1:16" ht="18.95" customHeight="1" x14ac:dyDescent="0.25">
      <c r="A77" s="92">
        <f t="shared" si="9"/>
        <v>69</v>
      </c>
      <c r="B77" s="92"/>
      <c r="C77" s="92"/>
      <c r="D77" s="92"/>
      <c r="E77" s="92"/>
      <c r="F77" s="92"/>
      <c r="G77" s="92">
        <f t="shared" si="8"/>
        <v>0</v>
      </c>
      <c r="H77" s="92">
        <f t="shared" si="6"/>
        <v>0</v>
      </c>
      <c r="I77" s="113"/>
      <c r="J77" s="149" t="str">
        <f>IF($B77="","",VLOOKUP($B77,全部!$B$9:$P$508,9,0))</f>
        <v/>
      </c>
      <c r="K77" s="114" t="str">
        <f>IF($B77="","",VLOOKUP($B77,全部!$B$9:$P$508,10,0))</f>
        <v/>
      </c>
      <c r="L77" s="114" t="str">
        <f>IF($B77="","",VLOOKUP($B77,全部!$B$9:$P$508,11,0))</f>
        <v/>
      </c>
      <c r="M77" s="114" t="str">
        <f>IF($B77="","",VLOOKUP($B77,全部!$B$9:$P$508,12,0))</f>
        <v/>
      </c>
      <c r="N77" s="92" t="str">
        <f t="shared" si="7"/>
        <v/>
      </c>
      <c r="O77" s="310" t="str">
        <f>IF($B77="","",VLOOKUP($B77,全部!$B$9:$P$508,14,0))</f>
        <v/>
      </c>
      <c r="P77" s="309" t="str">
        <f>IF($B77="","",VLOOKUP($B77,全部!$B$9:$P$508,15,0))</f>
        <v/>
      </c>
    </row>
    <row r="78" spans="1:16" ht="18.95" customHeight="1" x14ac:dyDescent="0.25">
      <c r="A78" s="92">
        <f t="shared" si="9"/>
        <v>70</v>
      </c>
      <c r="B78" s="92"/>
      <c r="C78" s="92"/>
      <c r="D78" s="92"/>
      <c r="E78" s="92"/>
      <c r="F78" s="92"/>
      <c r="G78" s="92">
        <f t="shared" si="8"/>
        <v>0</v>
      </c>
      <c r="H78" s="92">
        <f t="shared" si="6"/>
        <v>0</v>
      </c>
      <c r="I78" s="113"/>
      <c r="J78" s="149" t="str">
        <f>IF($B78="","",VLOOKUP($B78,全部!$B$9:$P$508,9,0))</f>
        <v/>
      </c>
      <c r="K78" s="114" t="str">
        <f>IF($B78="","",VLOOKUP($B78,全部!$B$9:$P$508,10,0))</f>
        <v/>
      </c>
      <c r="L78" s="114" t="str">
        <f>IF($B78="","",VLOOKUP($B78,全部!$B$9:$P$508,11,0))</f>
        <v/>
      </c>
      <c r="M78" s="114" t="str">
        <f>IF($B78="","",VLOOKUP($B78,全部!$B$9:$P$508,12,0))</f>
        <v/>
      </c>
      <c r="N78" s="92" t="str">
        <f t="shared" si="7"/>
        <v/>
      </c>
      <c r="O78" s="310" t="str">
        <f>IF($B78="","",VLOOKUP($B78,全部!$B$9:$P$508,14,0))</f>
        <v/>
      </c>
      <c r="P78" s="309" t="str">
        <f>IF($B78="","",VLOOKUP($B78,全部!$B$9:$P$508,15,0))</f>
        <v/>
      </c>
    </row>
    <row r="79" spans="1:16" ht="18.95" customHeight="1" x14ac:dyDescent="0.25">
      <c r="A79" s="92">
        <f t="shared" si="9"/>
        <v>71</v>
      </c>
      <c r="B79" s="92"/>
      <c r="C79" s="92"/>
      <c r="D79" s="92"/>
      <c r="E79" s="92"/>
      <c r="F79" s="92"/>
      <c r="G79" s="92">
        <f t="shared" si="8"/>
        <v>0</v>
      </c>
      <c r="H79" s="92">
        <f t="shared" si="6"/>
        <v>0</v>
      </c>
      <c r="I79" s="113"/>
      <c r="J79" s="149" t="str">
        <f>IF($B79="","",VLOOKUP($B79,全部!$B$9:$P$508,9,0))</f>
        <v/>
      </c>
      <c r="K79" s="114" t="str">
        <f>IF($B79="","",VLOOKUP($B79,全部!$B$9:$P$508,10,0))</f>
        <v/>
      </c>
      <c r="L79" s="114" t="str">
        <f>IF($B79="","",VLOOKUP($B79,全部!$B$9:$P$508,11,0))</f>
        <v/>
      </c>
      <c r="M79" s="114" t="str">
        <f>IF($B79="","",VLOOKUP($B79,全部!$B$9:$P$508,12,0))</f>
        <v/>
      </c>
      <c r="N79" s="92" t="str">
        <f t="shared" si="7"/>
        <v/>
      </c>
      <c r="O79" s="310" t="str">
        <f>IF($B79="","",VLOOKUP($B79,全部!$B$9:$P$508,14,0))</f>
        <v/>
      </c>
      <c r="P79" s="309" t="str">
        <f>IF($B79="","",VLOOKUP($B79,全部!$B$9:$P$508,15,0))</f>
        <v/>
      </c>
    </row>
    <row r="80" spans="1:16" ht="18.95" customHeight="1" x14ac:dyDescent="0.25">
      <c r="A80" s="92">
        <f t="shared" si="9"/>
        <v>72</v>
      </c>
      <c r="B80" s="92"/>
      <c r="C80" s="92"/>
      <c r="D80" s="92"/>
      <c r="E80" s="92"/>
      <c r="F80" s="92"/>
      <c r="G80" s="92">
        <f t="shared" si="8"/>
        <v>0</v>
      </c>
      <c r="H80" s="92">
        <f t="shared" si="6"/>
        <v>0</v>
      </c>
      <c r="I80" s="113"/>
      <c r="J80" s="149" t="str">
        <f>IF($B80="","",VLOOKUP($B80,全部!$B$9:$P$508,9,0))</f>
        <v/>
      </c>
      <c r="K80" s="114" t="str">
        <f>IF($B80="","",VLOOKUP($B80,全部!$B$9:$P$508,10,0))</f>
        <v/>
      </c>
      <c r="L80" s="114" t="str">
        <f>IF($B80="","",VLOOKUP($B80,全部!$B$9:$P$508,11,0))</f>
        <v/>
      </c>
      <c r="M80" s="114" t="str">
        <f>IF($B80="","",VLOOKUP($B80,全部!$B$9:$P$508,12,0))</f>
        <v/>
      </c>
      <c r="N80" s="92" t="str">
        <f t="shared" si="7"/>
        <v/>
      </c>
      <c r="O80" s="310" t="str">
        <f>IF($B80="","",VLOOKUP($B80,全部!$B$9:$P$508,14,0))</f>
        <v/>
      </c>
      <c r="P80" s="309" t="str">
        <f>IF($B80="","",VLOOKUP($B80,全部!$B$9:$P$508,15,0))</f>
        <v/>
      </c>
    </row>
    <row r="81" spans="1:16" ht="18.95" customHeight="1" x14ac:dyDescent="0.25">
      <c r="A81" s="92">
        <f t="shared" si="9"/>
        <v>73</v>
      </c>
      <c r="B81" s="92"/>
      <c r="C81" s="92"/>
      <c r="D81" s="92"/>
      <c r="E81" s="92"/>
      <c r="F81" s="92"/>
      <c r="G81" s="92">
        <f t="shared" si="8"/>
        <v>0</v>
      </c>
      <c r="H81" s="92">
        <f t="shared" si="6"/>
        <v>0</v>
      </c>
      <c r="I81" s="113"/>
      <c r="J81" s="149" t="str">
        <f>IF($B81="","",VLOOKUP($B81,全部!$B$9:$P$508,9,0))</f>
        <v/>
      </c>
      <c r="K81" s="114" t="str">
        <f>IF($B81="","",VLOOKUP($B81,全部!$B$9:$P$508,10,0))</f>
        <v/>
      </c>
      <c r="L81" s="114" t="str">
        <f>IF($B81="","",VLOOKUP($B81,全部!$B$9:$P$508,11,0))</f>
        <v/>
      </c>
      <c r="M81" s="114" t="str">
        <f>IF($B81="","",VLOOKUP($B81,全部!$B$9:$P$508,12,0))</f>
        <v/>
      </c>
      <c r="N81" s="92" t="str">
        <f t="shared" si="7"/>
        <v/>
      </c>
      <c r="O81" s="310" t="str">
        <f>IF($B81="","",VLOOKUP($B81,全部!$B$9:$P$508,14,0))</f>
        <v/>
      </c>
      <c r="P81" s="309" t="str">
        <f>IF($B81="","",VLOOKUP($B81,全部!$B$9:$P$508,15,0))</f>
        <v/>
      </c>
    </row>
    <row r="82" spans="1:16" ht="18.95" customHeight="1" x14ac:dyDescent="0.25">
      <c r="A82" s="92">
        <f t="shared" si="9"/>
        <v>74</v>
      </c>
      <c r="B82" s="92"/>
      <c r="C82" s="92"/>
      <c r="D82" s="92"/>
      <c r="E82" s="92"/>
      <c r="F82" s="92"/>
      <c r="G82" s="92">
        <f t="shared" si="8"/>
        <v>0</v>
      </c>
      <c r="H82" s="92">
        <f t="shared" si="6"/>
        <v>0</v>
      </c>
      <c r="I82" s="113"/>
      <c r="J82" s="149" t="str">
        <f>IF($B82="","",VLOOKUP($B82,全部!$B$9:$P$508,9,0))</f>
        <v/>
      </c>
      <c r="K82" s="114" t="str">
        <f>IF($B82="","",VLOOKUP($B82,全部!$B$9:$P$508,10,0))</f>
        <v/>
      </c>
      <c r="L82" s="114" t="str">
        <f>IF($B82="","",VLOOKUP($B82,全部!$B$9:$P$508,11,0))</f>
        <v/>
      </c>
      <c r="M82" s="114" t="str">
        <f>IF($B82="","",VLOOKUP($B82,全部!$B$9:$P$508,12,0))</f>
        <v/>
      </c>
      <c r="N82" s="92" t="str">
        <f t="shared" si="7"/>
        <v/>
      </c>
      <c r="O82" s="310" t="str">
        <f>IF($B82="","",VLOOKUP($B82,全部!$B$9:$P$508,14,0))</f>
        <v/>
      </c>
      <c r="P82" s="309" t="str">
        <f>IF($B82="","",VLOOKUP($B82,全部!$B$9:$P$508,15,0))</f>
        <v/>
      </c>
    </row>
    <row r="83" spans="1:16" ht="18.95" customHeight="1" x14ac:dyDescent="0.25">
      <c r="A83" s="92">
        <f t="shared" si="9"/>
        <v>75</v>
      </c>
      <c r="B83" s="92"/>
      <c r="C83" s="92"/>
      <c r="D83" s="92"/>
      <c r="E83" s="92"/>
      <c r="F83" s="92"/>
      <c r="G83" s="92">
        <f t="shared" si="8"/>
        <v>0</v>
      </c>
      <c r="H83" s="92">
        <f t="shared" si="6"/>
        <v>0</v>
      </c>
      <c r="I83" s="113"/>
      <c r="J83" s="149" t="str">
        <f>IF($B83="","",VLOOKUP($B83,全部!$B$9:$P$508,9,0))</f>
        <v/>
      </c>
      <c r="K83" s="114" t="str">
        <f>IF($B83="","",VLOOKUP($B83,全部!$B$9:$P$508,10,0))</f>
        <v/>
      </c>
      <c r="L83" s="114" t="str">
        <f>IF($B83="","",VLOOKUP($B83,全部!$B$9:$P$508,11,0))</f>
        <v/>
      </c>
      <c r="M83" s="114" t="str">
        <f>IF($B83="","",VLOOKUP($B83,全部!$B$9:$P$508,12,0))</f>
        <v/>
      </c>
      <c r="N83" s="92" t="str">
        <f t="shared" si="7"/>
        <v/>
      </c>
      <c r="O83" s="310" t="str">
        <f>IF($B83="","",VLOOKUP($B83,全部!$B$9:$P$508,14,0))</f>
        <v/>
      </c>
      <c r="P83" s="309" t="str">
        <f>IF($B83="","",VLOOKUP($B83,全部!$B$9:$P$508,15,0))</f>
        <v/>
      </c>
    </row>
    <row r="84" spans="1:16" ht="18.95" customHeight="1" x14ac:dyDescent="0.25">
      <c r="A84" s="92">
        <f t="shared" si="9"/>
        <v>76</v>
      </c>
      <c r="B84" s="92"/>
      <c r="C84" s="92"/>
      <c r="D84" s="92"/>
      <c r="E84" s="92"/>
      <c r="F84" s="92"/>
      <c r="G84" s="92">
        <f t="shared" si="8"/>
        <v>0</v>
      </c>
      <c r="H84" s="92">
        <f t="shared" si="6"/>
        <v>0</v>
      </c>
      <c r="I84" s="113"/>
      <c r="J84" s="149" t="str">
        <f>IF($B84="","",VLOOKUP($B84,全部!$B$9:$P$508,9,0))</f>
        <v/>
      </c>
      <c r="K84" s="114" t="str">
        <f>IF($B84="","",VLOOKUP($B84,全部!$B$9:$P$508,10,0))</f>
        <v/>
      </c>
      <c r="L84" s="114" t="str">
        <f>IF($B84="","",VLOOKUP($B84,全部!$B$9:$P$508,11,0))</f>
        <v/>
      </c>
      <c r="M84" s="114" t="str">
        <f>IF($B84="","",VLOOKUP($B84,全部!$B$9:$P$508,12,0))</f>
        <v/>
      </c>
      <c r="N84" s="92" t="str">
        <f t="shared" si="7"/>
        <v/>
      </c>
      <c r="O84" s="310" t="str">
        <f>IF($B84="","",VLOOKUP($B84,全部!$B$9:$P$508,14,0))</f>
        <v/>
      </c>
      <c r="P84" s="309" t="str">
        <f>IF($B84="","",VLOOKUP($B84,全部!$B$9:$P$508,15,0))</f>
        <v/>
      </c>
    </row>
    <row r="85" spans="1:16" ht="18.95" customHeight="1" x14ac:dyDescent="0.25">
      <c r="A85" s="92">
        <f t="shared" si="9"/>
        <v>77</v>
      </c>
      <c r="B85" s="92"/>
      <c r="C85" s="92"/>
      <c r="D85" s="92"/>
      <c r="E85" s="92"/>
      <c r="F85" s="92"/>
      <c r="G85" s="92">
        <f t="shared" si="8"/>
        <v>0</v>
      </c>
      <c r="H85" s="92">
        <f t="shared" si="6"/>
        <v>0</v>
      </c>
      <c r="I85" s="113"/>
      <c r="J85" s="149" t="str">
        <f>IF($B85="","",VLOOKUP($B85,全部!$B$9:$P$508,9,0))</f>
        <v/>
      </c>
      <c r="K85" s="114" t="str">
        <f>IF($B85="","",VLOOKUP($B85,全部!$B$9:$P$508,10,0))</f>
        <v/>
      </c>
      <c r="L85" s="114" t="str">
        <f>IF($B85="","",VLOOKUP($B85,全部!$B$9:$P$508,11,0))</f>
        <v/>
      </c>
      <c r="M85" s="114" t="str">
        <f>IF($B85="","",VLOOKUP($B85,全部!$B$9:$P$508,12,0))</f>
        <v/>
      </c>
      <c r="N85" s="92" t="str">
        <f t="shared" si="7"/>
        <v/>
      </c>
      <c r="O85" s="310" t="str">
        <f>IF($B85="","",VLOOKUP($B85,全部!$B$9:$P$508,14,0))</f>
        <v/>
      </c>
      <c r="P85" s="309" t="str">
        <f>IF($B85="","",VLOOKUP($B85,全部!$B$9:$P$508,15,0))</f>
        <v/>
      </c>
    </row>
    <row r="86" spans="1:16" ht="18.95" customHeight="1" x14ac:dyDescent="0.25">
      <c r="A86" s="92">
        <f t="shared" si="9"/>
        <v>78</v>
      </c>
      <c r="B86" s="92"/>
      <c r="C86" s="92"/>
      <c r="D86" s="92"/>
      <c r="E86" s="92"/>
      <c r="F86" s="92"/>
      <c r="G86" s="92">
        <f t="shared" si="8"/>
        <v>0</v>
      </c>
      <c r="H86" s="92">
        <f t="shared" si="6"/>
        <v>0</v>
      </c>
      <c r="I86" s="113"/>
      <c r="J86" s="149" t="str">
        <f>IF($B86="","",VLOOKUP($B86,全部!$B$9:$P$508,9,0))</f>
        <v/>
      </c>
      <c r="K86" s="114" t="str">
        <f>IF($B86="","",VLOOKUP($B86,全部!$B$9:$P$508,10,0))</f>
        <v/>
      </c>
      <c r="L86" s="114" t="str">
        <f>IF($B86="","",VLOOKUP($B86,全部!$B$9:$P$508,11,0))</f>
        <v/>
      </c>
      <c r="M86" s="114" t="str">
        <f>IF($B86="","",VLOOKUP($B86,全部!$B$9:$P$508,12,0))</f>
        <v/>
      </c>
      <c r="N86" s="92" t="str">
        <f t="shared" si="7"/>
        <v/>
      </c>
      <c r="O86" s="310" t="str">
        <f>IF($B86="","",VLOOKUP($B86,全部!$B$9:$P$508,14,0))</f>
        <v/>
      </c>
      <c r="P86" s="309" t="str">
        <f>IF($B86="","",VLOOKUP($B86,全部!$B$9:$P$508,15,0))</f>
        <v/>
      </c>
    </row>
    <row r="87" spans="1:16" ht="18.95" customHeight="1" x14ac:dyDescent="0.25">
      <c r="A87" s="92">
        <f t="shared" si="9"/>
        <v>79</v>
      </c>
      <c r="B87" s="92"/>
      <c r="C87" s="92"/>
      <c r="D87" s="92"/>
      <c r="E87" s="92"/>
      <c r="F87" s="92"/>
      <c r="G87" s="92">
        <f t="shared" si="8"/>
        <v>0</v>
      </c>
      <c r="H87" s="92">
        <f>IF(I87="已收",C87+D87+E87+F87,0)</f>
        <v>0</v>
      </c>
      <c r="I87" s="113"/>
      <c r="J87" s="149" t="str">
        <f>IF($B87="","",VLOOKUP($B87,全部!$B$9:$P$508,9,0))</f>
        <v/>
      </c>
      <c r="K87" s="114" t="str">
        <f>IF($B87="","",VLOOKUP($B87,全部!$B$9:$P$508,10,0))</f>
        <v/>
      </c>
      <c r="L87" s="114" t="str">
        <f>IF($B87="","",VLOOKUP($B87,全部!$B$9:$P$508,11,0))</f>
        <v/>
      </c>
      <c r="M87" s="114" t="str">
        <f>IF($B87="","",VLOOKUP($B87,全部!$B$9:$P$508,12,0))</f>
        <v/>
      </c>
      <c r="N87" s="92" t="str">
        <f>IF($B87="","",CHOOSE(IF(MOD(J87+1911,12)&lt;&gt;0,MOD(J87+1911,12),12),"雞","狗","豬","鼠","牛","虎","兔","龍","蛇","馬","羊","猴"))</f>
        <v/>
      </c>
      <c r="O87" s="310" t="str">
        <f>IF($B87="","",VLOOKUP($B87,全部!$B$9:$P$508,14,0))</f>
        <v/>
      </c>
      <c r="P87" s="309" t="str">
        <f>IF($B87="","",VLOOKUP($B87,全部!$B$9:$P$508,15,0))</f>
        <v/>
      </c>
    </row>
    <row r="88" spans="1:16" ht="18.95" customHeight="1" x14ac:dyDescent="0.25">
      <c r="A88" s="92">
        <f t="shared" si="9"/>
        <v>80</v>
      </c>
      <c r="B88" s="92"/>
      <c r="C88" s="92"/>
      <c r="D88" s="92"/>
      <c r="E88" s="92"/>
      <c r="F88" s="92"/>
      <c r="G88" s="92">
        <f t="shared" si="8"/>
        <v>0</v>
      </c>
      <c r="H88" s="92">
        <f t="shared" ref="H88:H113" si="10">IF(I88="已收",C88+D88+E88+F88,0)</f>
        <v>0</v>
      </c>
      <c r="I88" s="113"/>
      <c r="J88" s="149" t="str">
        <f>IF($B88="","",VLOOKUP($B88,全部!$B$9:$P$508,9,0))</f>
        <v/>
      </c>
      <c r="K88" s="114" t="str">
        <f>IF($B88="","",VLOOKUP($B88,全部!$B$9:$P$508,10,0))</f>
        <v/>
      </c>
      <c r="L88" s="114" t="str">
        <f>IF($B88="","",VLOOKUP($B88,全部!$B$9:$P$508,11,0))</f>
        <v/>
      </c>
      <c r="M88" s="114" t="str">
        <f>IF($B88="","",VLOOKUP($B88,全部!$B$9:$P$508,12,0))</f>
        <v/>
      </c>
      <c r="N88" s="92" t="str">
        <f t="shared" ref="N88:N113" si="11">IF($B88="","",CHOOSE(IF(MOD(J88+1911,12)&lt;&gt;0,MOD(J88+1911,12),12),"雞","狗","豬","鼠","牛","虎","兔","龍","蛇","馬","羊","猴"))</f>
        <v/>
      </c>
      <c r="O88" s="310" t="str">
        <f>IF($B88="","",VLOOKUP($B88,全部!$B$9:$P$508,14,0))</f>
        <v/>
      </c>
      <c r="P88" s="309" t="str">
        <f>IF($B88="","",VLOOKUP($B88,全部!$B$9:$P$508,15,0))</f>
        <v/>
      </c>
    </row>
    <row r="89" spans="1:16" ht="18.95" customHeight="1" x14ac:dyDescent="0.25">
      <c r="A89" s="92">
        <f t="shared" si="9"/>
        <v>81</v>
      </c>
      <c r="B89" s="92"/>
      <c r="C89" s="92"/>
      <c r="D89" s="92"/>
      <c r="E89" s="92"/>
      <c r="F89" s="92"/>
      <c r="G89" s="92">
        <f t="shared" si="8"/>
        <v>0</v>
      </c>
      <c r="H89" s="92">
        <f t="shared" si="10"/>
        <v>0</v>
      </c>
      <c r="I89" s="113"/>
      <c r="J89" s="149" t="str">
        <f>IF($B89="","",VLOOKUP($B89,全部!$B$9:$P$508,9,0))</f>
        <v/>
      </c>
      <c r="K89" s="114" t="str">
        <f>IF($B89="","",VLOOKUP($B89,全部!$B$9:$P$508,10,0))</f>
        <v/>
      </c>
      <c r="L89" s="114" t="str">
        <f>IF($B89="","",VLOOKUP($B89,全部!$B$9:$P$508,11,0))</f>
        <v/>
      </c>
      <c r="M89" s="114" t="str">
        <f>IF($B89="","",VLOOKUP($B89,全部!$B$9:$P$508,12,0))</f>
        <v/>
      </c>
      <c r="N89" s="92" t="str">
        <f t="shared" si="11"/>
        <v/>
      </c>
      <c r="O89" s="310" t="str">
        <f>IF($B89="","",VLOOKUP($B89,全部!$B$9:$P$508,14,0))</f>
        <v/>
      </c>
      <c r="P89" s="309" t="str">
        <f>IF($B89="","",VLOOKUP($B89,全部!$B$9:$P$508,15,0))</f>
        <v/>
      </c>
    </row>
    <row r="90" spans="1:16" ht="18.95" customHeight="1" x14ac:dyDescent="0.25">
      <c r="A90" s="92">
        <f t="shared" si="9"/>
        <v>82</v>
      </c>
      <c r="B90" s="92"/>
      <c r="C90" s="92"/>
      <c r="D90" s="92"/>
      <c r="E90" s="92"/>
      <c r="F90" s="92"/>
      <c r="G90" s="92">
        <f t="shared" si="8"/>
        <v>0</v>
      </c>
      <c r="H90" s="92">
        <f t="shared" si="10"/>
        <v>0</v>
      </c>
      <c r="I90" s="113"/>
      <c r="J90" s="149" t="str">
        <f>IF($B90="","",VLOOKUP($B90,全部!$B$9:$P$508,9,0))</f>
        <v/>
      </c>
      <c r="K90" s="114" t="str">
        <f>IF($B90="","",VLOOKUP($B90,全部!$B$9:$P$508,10,0))</f>
        <v/>
      </c>
      <c r="L90" s="114" t="str">
        <f>IF($B90="","",VLOOKUP($B90,全部!$B$9:$P$508,11,0))</f>
        <v/>
      </c>
      <c r="M90" s="114" t="str">
        <f>IF($B90="","",VLOOKUP($B90,全部!$B$9:$P$508,12,0))</f>
        <v/>
      </c>
      <c r="N90" s="92" t="str">
        <f t="shared" si="11"/>
        <v/>
      </c>
      <c r="O90" s="310" t="str">
        <f>IF($B90="","",VLOOKUP($B90,全部!$B$9:$P$508,14,0))</f>
        <v/>
      </c>
      <c r="P90" s="309" t="str">
        <f>IF($B90="","",VLOOKUP($B90,全部!$B$9:$P$508,15,0))</f>
        <v/>
      </c>
    </row>
    <row r="91" spans="1:16" ht="18.95" customHeight="1" x14ac:dyDescent="0.25">
      <c r="A91" s="92">
        <f t="shared" si="9"/>
        <v>83</v>
      </c>
      <c r="B91" s="92"/>
      <c r="C91" s="92"/>
      <c r="D91" s="92"/>
      <c r="E91" s="92"/>
      <c r="F91" s="92"/>
      <c r="G91" s="92">
        <f t="shared" si="8"/>
        <v>0</v>
      </c>
      <c r="H91" s="92">
        <f t="shared" si="10"/>
        <v>0</v>
      </c>
      <c r="I91" s="113"/>
      <c r="J91" s="149" t="str">
        <f>IF($B91="","",VLOOKUP($B91,全部!$B$9:$P$508,9,0))</f>
        <v/>
      </c>
      <c r="K91" s="114" t="str">
        <f>IF($B91="","",VLOOKUP($B91,全部!$B$9:$P$508,10,0))</f>
        <v/>
      </c>
      <c r="L91" s="114" t="str">
        <f>IF($B91="","",VLOOKUP($B91,全部!$B$9:$P$508,11,0))</f>
        <v/>
      </c>
      <c r="M91" s="114" t="str">
        <f>IF($B91="","",VLOOKUP($B91,全部!$B$9:$P$508,12,0))</f>
        <v/>
      </c>
      <c r="N91" s="92" t="str">
        <f t="shared" si="11"/>
        <v/>
      </c>
      <c r="O91" s="310" t="str">
        <f>IF($B91="","",VLOOKUP($B91,全部!$B$9:$P$508,14,0))</f>
        <v/>
      </c>
      <c r="P91" s="309" t="str">
        <f>IF($B91="","",VLOOKUP($B91,全部!$B$9:$P$508,15,0))</f>
        <v/>
      </c>
    </row>
    <row r="92" spans="1:16" ht="18.95" customHeight="1" x14ac:dyDescent="0.25">
      <c r="A92" s="92">
        <f t="shared" si="9"/>
        <v>84</v>
      </c>
      <c r="B92" s="92"/>
      <c r="C92" s="92"/>
      <c r="D92" s="92"/>
      <c r="E92" s="92"/>
      <c r="F92" s="92"/>
      <c r="G92" s="92">
        <f t="shared" si="8"/>
        <v>0</v>
      </c>
      <c r="H92" s="92">
        <f t="shared" si="10"/>
        <v>0</v>
      </c>
      <c r="I92" s="113"/>
      <c r="J92" s="149" t="str">
        <f>IF($B92="","",VLOOKUP($B92,全部!$B$9:$P$508,9,0))</f>
        <v/>
      </c>
      <c r="K92" s="114" t="str">
        <f>IF($B92="","",VLOOKUP($B92,全部!$B$9:$P$508,10,0))</f>
        <v/>
      </c>
      <c r="L92" s="114" t="str">
        <f>IF($B92="","",VLOOKUP($B92,全部!$B$9:$P$508,11,0))</f>
        <v/>
      </c>
      <c r="M92" s="114" t="str">
        <f>IF($B92="","",VLOOKUP($B92,全部!$B$9:$P$508,12,0))</f>
        <v/>
      </c>
      <c r="N92" s="92" t="str">
        <f t="shared" si="11"/>
        <v/>
      </c>
      <c r="O92" s="310" t="str">
        <f>IF($B92="","",VLOOKUP($B92,全部!$B$9:$P$508,14,0))</f>
        <v/>
      </c>
      <c r="P92" s="309" t="str">
        <f>IF($B92="","",VLOOKUP($B92,全部!$B$9:$P$508,15,0))</f>
        <v/>
      </c>
    </row>
    <row r="93" spans="1:16" ht="18.95" customHeight="1" x14ac:dyDescent="0.25">
      <c r="A93" s="92">
        <f t="shared" si="9"/>
        <v>85</v>
      </c>
      <c r="B93" s="92"/>
      <c r="C93" s="92"/>
      <c r="D93" s="92"/>
      <c r="E93" s="92"/>
      <c r="F93" s="92"/>
      <c r="G93" s="92">
        <f t="shared" si="8"/>
        <v>0</v>
      </c>
      <c r="H93" s="92">
        <f t="shared" si="10"/>
        <v>0</v>
      </c>
      <c r="I93" s="113"/>
      <c r="J93" s="149" t="str">
        <f>IF($B93="","",VLOOKUP($B93,全部!$B$9:$P$508,9,0))</f>
        <v/>
      </c>
      <c r="K93" s="114" t="str">
        <f>IF($B93="","",VLOOKUP($B93,全部!$B$9:$P$508,10,0))</f>
        <v/>
      </c>
      <c r="L93" s="114" t="str">
        <f>IF($B93="","",VLOOKUP($B93,全部!$B$9:$P$508,11,0))</f>
        <v/>
      </c>
      <c r="M93" s="114" t="str">
        <f>IF($B93="","",VLOOKUP($B93,全部!$B$9:$P$508,12,0))</f>
        <v/>
      </c>
      <c r="N93" s="92" t="str">
        <f t="shared" si="11"/>
        <v/>
      </c>
      <c r="O93" s="310" t="str">
        <f>IF($B93="","",VLOOKUP($B93,全部!$B$9:$P$508,14,0))</f>
        <v/>
      </c>
      <c r="P93" s="309" t="str">
        <f>IF($B93="","",VLOOKUP($B93,全部!$B$9:$P$508,15,0))</f>
        <v/>
      </c>
    </row>
    <row r="94" spans="1:16" ht="18.95" customHeight="1" x14ac:dyDescent="0.25">
      <c r="A94" s="92">
        <f t="shared" si="9"/>
        <v>86</v>
      </c>
      <c r="B94" s="92"/>
      <c r="C94" s="92"/>
      <c r="D94" s="92"/>
      <c r="E94" s="92"/>
      <c r="F94" s="92"/>
      <c r="G94" s="92">
        <f t="shared" si="8"/>
        <v>0</v>
      </c>
      <c r="H94" s="92">
        <f t="shared" si="10"/>
        <v>0</v>
      </c>
      <c r="I94" s="113"/>
      <c r="J94" s="149" t="str">
        <f>IF($B94="","",VLOOKUP($B94,全部!$B$9:$P$508,9,0))</f>
        <v/>
      </c>
      <c r="K94" s="114" t="str">
        <f>IF($B94="","",VLOOKUP($B94,全部!$B$9:$P$508,10,0))</f>
        <v/>
      </c>
      <c r="L94" s="114" t="str">
        <f>IF($B94="","",VLOOKUP($B94,全部!$B$9:$P$508,11,0))</f>
        <v/>
      </c>
      <c r="M94" s="114" t="str">
        <f>IF($B94="","",VLOOKUP($B94,全部!$B$9:$P$508,12,0))</f>
        <v/>
      </c>
      <c r="N94" s="92" t="str">
        <f t="shared" si="11"/>
        <v/>
      </c>
      <c r="O94" s="310" t="str">
        <f>IF($B94="","",VLOOKUP($B94,全部!$B$9:$P$508,14,0))</f>
        <v/>
      </c>
      <c r="P94" s="309" t="str">
        <f>IF($B94="","",VLOOKUP($B94,全部!$B$9:$P$508,15,0))</f>
        <v/>
      </c>
    </row>
    <row r="95" spans="1:16" ht="18.95" customHeight="1" x14ac:dyDescent="0.25">
      <c r="A95" s="92">
        <f t="shared" si="9"/>
        <v>87</v>
      </c>
      <c r="B95" s="145"/>
      <c r="C95" s="92"/>
      <c r="D95" s="92"/>
      <c r="E95" s="92"/>
      <c r="F95" s="92"/>
      <c r="G95" s="92">
        <f t="shared" si="8"/>
        <v>0</v>
      </c>
      <c r="H95" s="92">
        <f t="shared" si="10"/>
        <v>0</v>
      </c>
      <c r="I95" s="113"/>
      <c r="J95" s="149" t="str">
        <f>IF($B95="","",VLOOKUP($B95,全部!$B$9:$P$508,9,0))</f>
        <v/>
      </c>
      <c r="K95" s="114" t="str">
        <f>IF($B95="","",VLOOKUP($B95,全部!$B$9:$P$508,10,0))</f>
        <v/>
      </c>
      <c r="L95" s="114" t="str">
        <f>IF($B95="","",VLOOKUP($B95,全部!$B$9:$P$508,11,0))</f>
        <v/>
      </c>
      <c r="M95" s="114" t="str">
        <f>IF($B95="","",VLOOKUP($B95,全部!$B$9:$P$508,12,0))</f>
        <v/>
      </c>
      <c r="N95" s="92" t="str">
        <f t="shared" si="11"/>
        <v/>
      </c>
      <c r="O95" s="310" t="str">
        <f>IF($B95="","",VLOOKUP($B95,全部!$B$9:$P$508,14,0))</f>
        <v/>
      </c>
      <c r="P95" s="309" t="str">
        <f>IF($B95="","",VLOOKUP($B95,全部!$B$9:$P$508,15,0))</f>
        <v/>
      </c>
    </row>
    <row r="96" spans="1:16" ht="18.95" customHeight="1" x14ac:dyDescent="0.25">
      <c r="A96" s="92">
        <f t="shared" si="9"/>
        <v>88</v>
      </c>
      <c r="B96" s="148"/>
      <c r="C96" s="92"/>
      <c r="D96" s="92"/>
      <c r="E96" s="92"/>
      <c r="F96" s="92"/>
      <c r="G96" s="92">
        <f t="shared" si="8"/>
        <v>0</v>
      </c>
      <c r="H96" s="92">
        <f t="shared" si="10"/>
        <v>0</v>
      </c>
      <c r="I96" s="113"/>
      <c r="J96" s="149" t="str">
        <f>IF($B96="","",VLOOKUP($B96,全部!$B$9:$P$508,9,0))</f>
        <v/>
      </c>
      <c r="K96" s="114" t="str">
        <f>IF($B96="","",VLOOKUP($B96,全部!$B$9:$P$508,10,0))</f>
        <v/>
      </c>
      <c r="L96" s="114" t="str">
        <f>IF($B96="","",VLOOKUP($B96,全部!$B$9:$P$508,11,0))</f>
        <v/>
      </c>
      <c r="M96" s="114" t="str">
        <f>IF($B96="","",VLOOKUP($B96,全部!$B$9:$P$508,12,0))</f>
        <v/>
      </c>
      <c r="N96" s="92" t="str">
        <f t="shared" si="11"/>
        <v/>
      </c>
      <c r="O96" s="310" t="str">
        <f>IF($B96="","",VLOOKUP($B96,全部!$B$9:$P$508,14,0))</f>
        <v/>
      </c>
      <c r="P96" s="309" t="str">
        <f>IF($B96="","",VLOOKUP($B96,全部!$B$9:$P$508,15,0))</f>
        <v/>
      </c>
    </row>
    <row r="97" spans="1:16" ht="18.95" customHeight="1" x14ac:dyDescent="0.25">
      <c r="A97" s="92">
        <f t="shared" si="9"/>
        <v>89</v>
      </c>
      <c r="B97" s="145"/>
      <c r="C97" s="92"/>
      <c r="D97" s="92"/>
      <c r="E97" s="92"/>
      <c r="F97" s="92"/>
      <c r="G97" s="92">
        <f t="shared" si="8"/>
        <v>0</v>
      </c>
      <c r="H97" s="92">
        <f t="shared" si="10"/>
        <v>0</v>
      </c>
      <c r="I97" s="113"/>
      <c r="J97" s="149" t="str">
        <f>IF($B97="","",VLOOKUP($B97,全部!$B$9:$P$508,9,0))</f>
        <v/>
      </c>
      <c r="K97" s="114" t="str">
        <f>IF($B97="","",VLOOKUP($B97,全部!$B$9:$P$508,10,0))</f>
        <v/>
      </c>
      <c r="L97" s="114" t="str">
        <f>IF($B97="","",VLOOKUP($B97,全部!$B$9:$P$508,11,0))</f>
        <v/>
      </c>
      <c r="M97" s="114" t="str">
        <f>IF($B97="","",VLOOKUP($B97,全部!$B$9:$P$508,12,0))</f>
        <v/>
      </c>
      <c r="N97" s="92" t="str">
        <f t="shared" si="11"/>
        <v/>
      </c>
      <c r="O97" s="310" t="str">
        <f>IF($B97="","",VLOOKUP($B97,全部!$B$9:$P$508,14,0))</f>
        <v/>
      </c>
      <c r="P97" s="309" t="str">
        <f>IF($B97="","",VLOOKUP($B97,全部!$B$9:$P$508,15,0))</f>
        <v/>
      </c>
    </row>
    <row r="98" spans="1:16" ht="18.95" customHeight="1" x14ac:dyDescent="0.25">
      <c r="A98" s="92">
        <f t="shared" si="9"/>
        <v>90</v>
      </c>
      <c r="B98" s="92"/>
      <c r="C98" s="92"/>
      <c r="D98" s="92"/>
      <c r="E98" s="92"/>
      <c r="F98" s="92"/>
      <c r="G98" s="92">
        <f t="shared" si="8"/>
        <v>0</v>
      </c>
      <c r="H98" s="92">
        <f t="shared" si="10"/>
        <v>0</v>
      </c>
      <c r="I98" s="113"/>
      <c r="J98" s="149" t="str">
        <f>IF($B98="","",VLOOKUP($B98,全部!$B$9:$P$508,9,0))</f>
        <v/>
      </c>
      <c r="K98" s="114" t="str">
        <f>IF($B98="","",VLOOKUP($B98,全部!$B$9:$P$508,10,0))</f>
        <v/>
      </c>
      <c r="L98" s="114" t="str">
        <f>IF($B98="","",VLOOKUP($B98,全部!$B$9:$P$508,11,0))</f>
        <v/>
      </c>
      <c r="M98" s="114" t="str">
        <f>IF($B98="","",VLOOKUP($B98,全部!$B$9:$P$508,12,0))</f>
        <v/>
      </c>
      <c r="N98" s="92" t="str">
        <f t="shared" si="11"/>
        <v/>
      </c>
      <c r="O98" s="310" t="str">
        <f>IF($B98="","",VLOOKUP($B98,全部!$B$9:$P$508,14,0))</f>
        <v/>
      </c>
      <c r="P98" s="309" t="str">
        <f>IF($B98="","",VLOOKUP($B98,全部!$B$9:$P$508,15,0))</f>
        <v/>
      </c>
    </row>
    <row r="99" spans="1:16" ht="18.95" customHeight="1" x14ac:dyDescent="0.25">
      <c r="A99" s="92">
        <f t="shared" si="9"/>
        <v>91</v>
      </c>
      <c r="B99" s="92"/>
      <c r="C99" s="92"/>
      <c r="D99" s="92"/>
      <c r="E99" s="92"/>
      <c r="F99" s="92"/>
      <c r="G99" s="92">
        <f t="shared" si="8"/>
        <v>0</v>
      </c>
      <c r="H99" s="92">
        <f t="shared" si="10"/>
        <v>0</v>
      </c>
      <c r="I99" s="113"/>
      <c r="J99" s="149" t="str">
        <f>IF($B99="","",VLOOKUP($B99,全部!$B$9:$P$508,9,0))</f>
        <v/>
      </c>
      <c r="K99" s="114" t="str">
        <f>IF($B99="","",VLOOKUP($B99,全部!$B$9:$P$508,10,0))</f>
        <v/>
      </c>
      <c r="L99" s="114" t="str">
        <f>IF($B99="","",VLOOKUP($B99,全部!$B$9:$P$508,11,0))</f>
        <v/>
      </c>
      <c r="M99" s="114" t="str">
        <f>IF($B99="","",VLOOKUP($B99,全部!$B$9:$P$508,12,0))</f>
        <v/>
      </c>
      <c r="N99" s="92" t="str">
        <f t="shared" si="11"/>
        <v/>
      </c>
      <c r="O99" s="310" t="str">
        <f>IF($B99="","",VLOOKUP($B99,全部!$B$9:$P$508,14,0))</f>
        <v/>
      </c>
      <c r="P99" s="309" t="str">
        <f>IF($B99="","",VLOOKUP($B99,全部!$B$9:$P$508,15,0))</f>
        <v/>
      </c>
    </row>
    <row r="100" spans="1:16" ht="18.95" customHeight="1" x14ac:dyDescent="0.25">
      <c r="A100" s="92">
        <f t="shared" si="9"/>
        <v>92</v>
      </c>
      <c r="B100" s="92"/>
      <c r="C100" s="92"/>
      <c r="D100" s="92"/>
      <c r="E100" s="92"/>
      <c r="F100" s="92"/>
      <c r="G100" s="92">
        <f t="shared" si="8"/>
        <v>0</v>
      </c>
      <c r="H100" s="92">
        <f t="shared" si="10"/>
        <v>0</v>
      </c>
      <c r="I100" s="113"/>
      <c r="J100" s="149" t="str">
        <f>IF($B100="","",VLOOKUP($B100,全部!$B$9:$P$508,9,0))</f>
        <v/>
      </c>
      <c r="K100" s="114" t="str">
        <f>IF($B100="","",VLOOKUP($B100,全部!$B$9:$P$508,10,0))</f>
        <v/>
      </c>
      <c r="L100" s="114" t="str">
        <f>IF($B100="","",VLOOKUP($B100,全部!$B$9:$P$508,11,0))</f>
        <v/>
      </c>
      <c r="M100" s="114" t="str">
        <f>IF($B100="","",VLOOKUP($B100,全部!$B$9:$P$508,12,0))</f>
        <v/>
      </c>
      <c r="N100" s="92" t="str">
        <f t="shared" si="11"/>
        <v/>
      </c>
      <c r="O100" s="310" t="str">
        <f>IF($B100="","",VLOOKUP($B100,全部!$B$9:$P$508,14,0))</f>
        <v/>
      </c>
      <c r="P100" s="309" t="str">
        <f>IF($B100="","",VLOOKUP($B100,全部!$B$9:$P$508,15,0))</f>
        <v/>
      </c>
    </row>
    <row r="101" spans="1:16" ht="18.95" customHeight="1" x14ac:dyDescent="0.25">
      <c r="A101" s="92">
        <f t="shared" si="9"/>
        <v>93</v>
      </c>
      <c r="B101" s="92"/>
      <c r="C101" s="92"/>
      <c r="D101" s="92"/>
      <c r="E101" s="92"/>
      <c r="F101" s="92"/>
      <c r="G101" s="92">
        <f t="shared" si="8"/>
        <v>0</v>
      </c>
      <c r="H101" s="92">
        <f t="shared" si="10"/>
        <v>0</v>
      </c>
      <c r="I101" s="113"/>
      <c r="J101" s="149" t="str">
        <f>IF($B101="","",VLOOKUP($B101,全部!$B$9:$P$508,9,0))</f>
        <v/>
      </c>
      <c r="K101" s="114" t="str">
        <f>IF($B101="","",VLOOKUP($B101,全部!$B$9:$P$508,10,0))</f>
        <v/>
      </c>
      <c r="L101" s="114" t="str">
        <f>IF($B101="","",VLOOKUP($B101,全部!$B$9:$P$508,11,0))</f>
        <v/>
      </c>
      <c r="M101" s="114" t="str">
        <f>IF($B101="","",VLOOKUP($B101,全部!$B$9:$P$508,12,0))</f>
        <v/>
      </c>
      <c r="N101" s="92" t="str">
        <f t="shared" si="11"/>
        <v/>
      </c>
      <c r="O101" s="310" t="str">
        <f>IF($B101="","",VLOOKUP($B101,全部!$B$9:$P$508,14,0))</f>
        <v/>
      </c>
      <c r="P101" s="309" t="str">
        <f>IF($B101="","",VLOOKUP($B101,全部!$B$9:$P$508,15,0))</f>
        <v/>
      </c>
    </row>
    <row r="102" spans="1:16" ht="18.95" customHeight="1" x14ac:dyDescent="0.25">
      <c r="A102" s="92">
        <f t="shared" si="9"/>
        <v>94</v>
      </c>
      <c r="B102" s="145"/>
      <c r="C102" s="92"/>
      <c r="D102" s="92"/>
      <c r="E102" s="92"/>
      <c r="F102" s="92"/>
      <c r="G102" s="92">
        <f t="shared" si="8"/>
        <v>0</v>
      </c>
      <c r="H102" s="92">
        <f t="shared" si="10"/>
        <v>0</v>
      </c>
      <c r="I102" s="113"/>
      <c r="J102" s="149" t="str">
        <f>IF($B102="","",VLOOKUP($B102,全部!$B$9:$P$508,9,0))</f>
        <v/>
      </c>
      <c r="K102" s="114" t="str">
        <f>IF($B102="","",VLOOKUP($B102,全部!$B$9:$P$508,10,0))</f>
        <v/>
      </c>
      <c r="L102" s="114" t="str">
        <f>IF($B102="","",VLOOKUP($B102,全部!$B$9:$P$508,11,0))</f>
        <v/>
      </c>
      <c r="M102" s="114" t="str">
        <f>IF($B102="","",VLOOKUP($B102,全部!$B$9:$P$508,12,0))</f>
        <v/>
      </c>
      <c r="N102" s="92" t="str">
        <f t="shared" si="11"/>
        <v/>
      </c>
      <c r="O102" s="310" t="str">
        <f>IF($B102="","",VLOOKUP($B102,全部!$B$9:$P$508,14,0))</f>
        <v/>
      </c>
      <c r="P102" s="309" t="str">
        <f>IF($B102="","",VLOOKUP($B102,全部!$B$9:$P$508,15,0))</f>
        <v/>
      </c>
    </row>
    <row r="103" spans="1:16" ht="18.95" customHeight="1" x14ac:dyDescent="0.25">
      <c r="A103" s="92">
        <f t="shared" si="9"/>
        <v>95</v>
      </c>
      <c r="B103" s="92"/>
      <c r="C103" s="92"/>
      <c r="D103" s="92"/>
      <c r="E103" s="92"/>
      <c r="F103" s="92"/>
      <c r="G103" s="92">
        <f t="shared" si="8"/>
        <v>0</v>
      </c>
      <c r="H103" s="92">
        <f t="shared" si="10"/>
        <v>0</v>
      </c>
      <c r="I103" s="113"/>
      <c r="J103" s="149" t="str">
        <f>IF($B103="","",VLOOKUP($B103,全部!$B$9:$P$508,9,0))</f>
        <v/>
      </c>
      <c r="K103" s="114" t="str">
        <f>IF($B103="","",VLOOKUP($B103,全部!$B$9:$P$508,10,0))</f>
        <v/>
      </c>
      <c r="L103" s="114" t="str">
        <f>IF($B103="","",VLOOKUP($B103,全部!$B$9:$P$508,11,0))</f>
        <v/>
      </c>
      <c r="M103" s="114" t="str">
        <f>IF($B103="","",VLOOKUP($B103,全部!$B$9:$P$508,12,0))</f>
        <v/>
      </c>
      <c r="N103" s="92" t="str">
        <f t="shared" si="11"/>
        <v/>
      </c>
      <c r="O103" s="310" t="str">
        <f>IF($B103="","",VLOOKUP($B103,全部!$B$9:$P$508,14,0))</f>
        <v/>
      </c>
      <c r="P103" s="309" t="str">
        <f>IF($B103="","",VLOOKUP($B103,全部!$B$9:$P$508,15,0))</f>
        <v/>
      </c>
    </row>
    <row r="104" spans="1:16" ht="18.95" customHeight="1" x14ac:dyDescent="0.25">
      <c r="A104" s="92">
        <f t="shared" si="9"/>
        <v>96</v>
      </c>
      <c r="B104" s="92"/>
      <c r="C104" s="92"/>
      <c r="D104" s="92"/>
      <c r="E104" s="92"/>
      <c r="F104" s="92"/>
      <c r="G104" s="92">
        <f t="shared" si="8"/>
        <v>0</v>
      </c>
      <c r="H104" s="92">
        <f t="shared" si="10"/>
        <v>0</v>
      </c>
      <c r="I104" s="113"/>
      <c r="J104" s="149" t="str">
        <f>IF($B104="","",VLOOKUP($B104,全部!$B$9:$P$508,9,0))</f>
        <v/>
      </c>
      <c r="K104" s="114" t="str">
        <f>IF($B104="","",VLOOKUP($B104,全部!$B$9:$P$508,10,0))</f>
        <v/>
      </c>
      <c r="L104" s="114" t="str">
        <f>IF($B104="","",VLOOKUP($B104,全部!$B$9:$P$508,11,0))</f>
        <v/>
      </c>
      <c r="M104" s="114" t="str">
        <f>IF($B104="","",VLOOKUP($B104,全部!$B$9:$P$508,12,0))</f>
        <v/>
      </c>
      <c r="N104" s="92" t="str">
        <f t="shared" si="11"/>
        <v/>
      </c>
      <c r="O104" s="310" t="str">
        <f>IF($B104="","",VLOOKUP($B104,全部!$B$9:$P$508,14,0))</f>
        <v/>
      </c>
      <c r="P104" s="309" t="str">
        <f>IF($B104="","",VLOOKUP($B104,全部!$B$9:$P$508,15,0))</f>
        <v/>
      </c>
    </row>
    <row r="105" spans="1:16" ht="18.95" customHeight="1" x14ac:dyDescent="0.25">
      <c r="A105" s="92">
        <f t="shared" si="9"/>
        <v>97</v>
      </c>
      <c r="B105" s="92"/>
      <c r="C105" s="92"/>
      <c r="D105" s="92"/>
      <c r="E105" s="92"/>
      <c r="F105" s="92"/>
      <c r="G105" s="92">
        <f t="shared" si="8"/>
        <v>0</v>
      </c>
      <c r="H105" s="92">
        <f t="shared" si="10"/>
        <v>0</v>
      </c>
      <c r="I105" s="113"/>
      <c r="J105" s="149" t="str">
        <f>IF($B105="","",VLOOKUP($B105,全部!$B$9:$P$508,9,0))</f>
        <v/>
      </c>
      <c r="K105" s="114" t="str">
        <f>IF($B105="","",VLOOKUP($B105,全部!$B$9:$P$508,10,0))</f>
        <v/>
      </c>
      <c r="L105" s="114" t="str">
        <f>IF($B105="","",VLOOKUP($B105,全部!$B$9:$P$508,11,0))</f>
        <v/>
      </c>
      <c r="M105" s="114" t="str">
        <f>IF($B105="","",VLOOKUP($B105,全部!$B$9:$P$508,12,0))</f>
        <v/>
      </c>
      <c r="N105" s="92" t="str">
        <f t="shared" si="11"/>
        <v/>
      </c>
      <c r="O105" s="310" t="str">
        <f>IF($B105="","",VLOOKUP($B105,全部!$B$9:$P$508,14,0))</f>
        <v/>
      </c>
      <c r="P105" s="309" t="str">
        <f>IF($B105="","",VLOOKUP($B105,全部!$B$9:$P$508,15,0))</f>
        <v/>
      </c>
    </row>
    <row r="106" spans="1:16" ht="18.95" customHeight="1" x14ac:dyDescent="0.25">
      <c r="A106" s="92">
        <f t="shared" si="9"/>
        <v>98</v>
      </c>
      <c r="B106" s="92"/>
      <c r="C106" s="92"/>
      <c r="D106" s="92"/>
      <c r="E106" s="92"/>
      <c r="F106" s="92"/>
      <c r="G106" s="92">
        <f t="shared" si="8"/>
        <v>0</v>
      </c>
      <c r="H106" s="92">
        <f t="shared" si="10"/>
        <v>0</v>
      </c>
      <c r="I106" s="113"/>
      <c r="J106" s="149" t="str">
        <f>IF($B106="","",VLOOKUP($B106,全部!$B$9:$P$508,9,0))</f>
        <v/>
      </c>
      <c r="K106" s="114" t="str">
        <f>IF($B106="","",VLOOKUP($B106,全部!$B$9:$P$508,10,0))</f>
        <v/>
      </c>
      <c r="L106" s="114" t="str">
        <f>IF($B106="","",VLOOKUP($B106,全部!$B$9:$P$508,11,0))</f>
        <v/>
      </c>
      <c r="M106" s="114" t="str">
        <f>IF($B106="","",VLOOKUP($B106,全部!$B$9:$P$508,12,0))</f>
        <v/>
      </c>
      <c r="N106" s="92" t="str">
        <f t="shared" si="11"/>
        <v/>
      </c>
      <c r="O106" s="310" t="str">
        <f>IF($B106="","",VLOOKUP($B106,全部!$B$9:$P$508,14,0))</f>
        <v/>
      </c>
      <c r="P106" s="309" t="str">
        <f>IF($B106="","",VLOOKUP($B106,全部!$B$9:$P$508,15,0))</f>
        <v/>
      </c>
    </row>
    <row r="107" spans="1:16" ht="18.95" customHeight="1" x14ac:dyDescent="0.25">
      <c r="A107" s="92">
        <f t="shared" si="9"/>
        <v>99</v>
      </c>
      <c r="B107" s="92"/>
      <c r="C107" s="92"/>
      <c r="D107" s="92"/>
      <c r="E107" s="92"/>
      <c r="F107" s="92"/>
      <c r="G107" s="92">
        <f t="shared" si="8"/>
        <v>0</v>
      </c>
      <c r="H107" s="92">
        <f t="shared" si="10"/>
        <v>0</v>
      </c>
      <c r="I107" s="113"/>
      <c r="J107" s="149" t="str">
        <f>IF($B107="","",VLOOKUP($B107,全部!$B$9:$P$508,9,0))</f>
        <v/>
      </c>
      <c r="K107" s="114" t="str">
        <f>IF($B107="","",VLOOKUP($B107,全部!$B$9:$P$508,10,0))</f>
        <v/>
      </c>
      <c r="L107" s="114" t="str">
        <f>IF($B107="","",VLOOKUP($B107,全部!$B$9:$P$508,11,0))</f>
        <v/>
      </c>
      <c r="M107" s="114" t="str">
        <f>IF($B107="","",VLOOKUP($B107,全部!$B$9:$P$508,12,0))</f>
        <v/>
      </c>
      <c r="N107" s="92" t="str">
        <f t="shared" si="11"/>
        <v/>
      </c>
      <c r="O107" s="310" t="str">
        <f>IF($B107="","",VLOOKUP($B107,全部!$B$9:$P$508,14,0))</f>
        <v/>
      </c>
      <c r="P107" s="309" t="str">
        <f>IF($B107="","",VLOOKUP($B107,全部!$B$9:$P$508,15,0))</f>
        <v/>
      </c>
    </row>
    <row r="108" spans="1:16" ht="18.95" customHeight="1" x14ac:dyDescent="0.25">
      <c r="A108" s="92">
        <f t="shared" si="9"/>
        <v>100</v>
      </c>
      <c r="B108" s="92"/>
      <c r="C108" s="92"/>
      <c r="D108" s="92"/>
      <c r="E108" s="92"/>
      <c r="F108" s="92"/>
      <c r="G108" s="92">
        <f t="shared" si="8"/>
        <v>0</v>
      </c>
      <c r="H108" s="92">
        <f t="shared" si="10"/>
        <v>0</v>
      </c>
      <c r="I108" s="113"/>
      <c r="J108" s="149" t="str">
        <f>IF($B108="","",VLOOKUP($B108,全部!$B$9:$P$508,9,0))</f>
        <v/>
      </c>
      <c r="K108" s="114" t="str">
        <f>IF($B108="","",VLOOKUP($B108,全部!$B$9:$P$508,10,0))</f>
        <v/>
      </c>
      <c r="L108" s="114" t="str">
        <f>IF($B108="","",VLOOKUP($B108,全部!$B$9:$P$508,11,0))</f>
        <v/>
      </c>
      <c r="M108" s="114" t="str">
        <f>IF($B108="","",VLOOKUP($B108,全部!$B$9:$P$508,12,0))</f>
        <v/>
      </c>
      <c r="N108" s="92" t="str">
        <f t="shared" si="11"/>
        <v/>
      </c>
      <c r="O108" s="310" t="str">
        <f>IF($B108="","",VLOOKUP($B108,全部!$B$9:$P$508,14,0))</f>
        <v/>
      </c>
      <c r="P108" s="309" t="str">
        <f>IF($B108="","",VLOOKUP($B108,全部!$B$9:$P$508,15,0))</f>
        <v/>
      </c>
    </row>
    <row r="109" spans="1:16" ht="18.95" customHeight="1" x14ac:dyDescent="0.25">
      <c r="A109" s="92">
        <f t="shared" si="9"/>
        <v>101</v>
      </c>
      <c r="B109" s="92"/>
      <c r="C109" s="92"/>
      <c r="D109" s="92"/>
      <c r="E109" s="92"/>
      <c r="F109" s="92"/>
      <c r="G109" s="92">
        <f t="shared" si="8"/>
        <v>0</v>
      </c>
      <c r="H109" s="92">
        <f t="shared" si="10"/>
        <v>0</v>
      </c>
      <c r="I109" s="113"/>
      <c r="J109" s="149" t="str">
        <f>IF($B109="","",VLOOKUP($B109,全部!$B$9:$P$508,9,0))</f>
        <v/>
      </c>
      <c r="K109" s="114" t="str">
        <f>IF($B109="","",VLOOKUP($B109,全部!$B$9:$P$508,10,0))</f>
        <v/>
      </c>
      <c r="L109" s="114" t="str">
        <f>IF($B109="","",VLOOKUP($B109,全部!$B$9:$P$508,11,0))</f>
        <v/>
      </c>
      <c r="M109" s="114" t="str">
        <f>IF($B109="","",VLOOKUP($B109,全部!$B$9:$P$508,12,0))</f>
        <v/>
      </c>
      <c r="N109" s="92" t="str">
        <f t="shared" si="11"/>
        <v/>
      </c>
      <c r="O109" s="310" t="str">
        <f>IF($B109="","",VLOOKUP($B109,全部!$B$9:$P$508,14,0))</f>
        <v/>
      </c>
      <c r="P109" s="309" t="str">
        <f>IF($B109="","",VLOOKUP($B109,全部!$B$9:$P$508,15,0))</f>
        <v/>
      </c>
    </row>
    <row r="110" spans="1:16" ht="18.95" customHeight="1" x14ac:dyDescent="0.25">
      <c r="A110" s="92">
        <f t="shared" si="9"/>
        <v>102</v>
      </c>
      <c r="B110" s="92"/>
      <c r="C110" s="92"/>
      <c r="D110" s="92"/>
      <c r="E110" s="92"/>
      <c r="F110" s="92"/>
      <c r="G110" s="92">
        <f t="shared" si="8"/>
        <v>0</v>
      </c>
      <c r="H110" s="92">
        <f t="shared" si="10"/>
        <v>0</v>
      </c>
      <c r="I110" s="113"/>
      <c r="J110" s="149" t="str">
        <f>IF($B110="","",VLOOKUP($B110,全部!$B$9:$P$508,9,0))</f>
        <v/>
      </c>
      <c r="K110" s="114" t="str">
        <f>IF($B110="","",VLOOKUP($B110,全部!$B$9:$P$508,10,0))</f>
        <v/>
      </c>
      <c r="L110" s="114" t="str">
        <f>IF($B110="","",VLOOKUP($B110,全部!$B$9:$P$508,11,0))</f>
        <v/>
      </c>
      <c r="M110" s="114" t="str">
        <f>IF($B110="","",VLOOKUP($B110,全部!$B$9:$P$508,12,0))</f>
        <v/>
      </c>
      <c r="N110" s="92" t="str">
        <f t="shared" si="11"/>
        <v/>
      </c>
      <c r="O110" s="310" t="str">
        <f>IF($B110="","",VLOOKUP($B110,全部!$B$9:$P$508,14,0))</f>
        <v/>
      </c>
      <c r="P110" s="309" t="str">
        <f>IF($B110="","",VLOOKUP($B110,全部!$B$9:$P$508,15,0))</f>
        <v/>
      </c>
    </row>
    <row r="111" spans="1:16" ht="18.95" customHeight="1" x14ac:dyDescent="0.25">
      <c r="A111" s="92">
        <f t="shared" si="9"/>
        <v>103</v>
      </c>
      <c r="B111" s="92"/>
      <c r="C111" s="92"/>
      <c r="D111" s="92"/>
      <c r="E111" s="92"/>
      <c r="F111" s="92"/>
      <c r="G111" s="92">
        <f t="shared" si="8"/>
        <v>0</v>
      </c>
      <c r="H111" s="92">
        <f t="shared" si="10"/>
        <v>0</v>
      </c>
      <c r="I111" s="113"/>
      <c r="J111" s="149" t="str">
        <f>IF($B111="","",VLOOKUP($B111,全部!$B$9:$P$508,9,0))</f>
        <v/>
      </c>
      <c r="K111" s="114" t="str">
        <f>IF($B111="","",VLOOKUP($B111,全部!$B$9:$P$508,10,0))</f>
        <v/>
      </c>
      <c r="L111" s="114" t="str">
        <f>IF($B111="","",VLOOKUP($B111,全部!$B$9:$P$508,11,0))</f>
        <v/>
      </c>
      <c r="M111" s="114" t="str">
        <f>IF($B111="","",VLOOKUP($B111,全部!$B$9:$P$508,12,0))</f>
        <v/>
      </c>
      <c r="N111" s="92" t="str">
        <f t="shared" si="11"/>
        <v/>
      </c>
      <c r="O111" s="310" t="str">
        <f>IF($B111="","",VLOOKUP($B111,全部!$B$9:$P$508,14,0))</f>
        <v/>
      </c>
      <c r="P111" s="309" t="str">
        <f>IF($B111="","",VLOOKUP($B111,全部!$B$9:$P$508,15,0))</f>
        <v/>
      </c>
    </row>
    <row r="112" spans="1:16" ht="18.95" customHeight="1" x14ac:dyDescent="0.25">
      <c r="A112" s="92">
        <f t="shared" si="9"/>
        <v>104</v>
      </c>
      <c r="B112" s="92"/>
      <c r="C112" s="92"/>
      <c r="D112" s="92"/>
      <c r="E112" s="92"/>
      <c r="F112" s="92"/>
      <c r="G112" s="92">
        <f t="shared" si="8"/>
        <v>0</v>
      </c>
      <c r="H112" s="92">
        <f t="shared" si="10"/>
        <v>0</v>
      </c>
      <c r="I112" s="113"/>
      <c r="J112" s="149" t="str">
        <f>IF($B112="","",VLOOKUP($B112,全部!$B$9:$P$508,9,0))</f>
        <v/>
      </c>
      <c r="K112" s="114" t="str">
        <f>IF($B112="","",VLOOKUP($B112,全部!$B$9:$P$508,10,0))</f>
        <v/>
      </c>
      <c r="L112" s="114" t="str">
        <f>IF($B112="","",VLOOKUP($B112,全部!$B$9:$P$508,11,0))</f>
        <v/>
      </c>
      <c r="M112" s="114" t="str">
        <f>IF($B112="","",VLOOKUP($B112,全部!$B$9:$P$508,12,0))</f>
        <v/>
      </c>
      <c r="N112" s="92" t="str">
        <f t="shared" si="11"/>
        <v/>
      </c>
      <c r="O112" s="310" t="str">
        <f>IF($B112="","",VLOOKUP($B112,全部!$B$9:$P$508,14,0))</f>
        <v/>
      </c>
      <c r="P112" s="309" t="str">
        <f>IF($B112="","",VLOOKUP($B112,全部!$B$9:$P$508,15,0))</f>
        <v/>
      </c>
    </row>
    <row r="113" spans="1:16" ht="18.95" customHeight="1" x14ac:dyDescent="0.25">
      <c r="A113" s="92">
        <f t="shared" si="9"/>
        <v>105</v>
      </c>
      <c r="B113" s="92"/>
      <c r="C113" s="92"/>
      <c r="D113" s="92"/>
      <c r="E113" s="92"/>
      <c r="F113" s="92"/>
      <c r="G113" s="92">
        <f t="shared" si="8"/>
        <v>0</v>
      </c>
      <c r="H113" s="92">
        <f t="shared" si="10"/>
        <v>0</v>
      </c>
      <c r="I113" s="113"/>
      <c r="J113" s="149" t="str">
        <f>IF($B113="","",VLOOKUP($B113,全部!$B$9:$P$508,9,0))</f>
        <v/>
      </c>
      <c r="K113" s="114" t="str">
        <f>IF($B113="","",VLOOKUP($B113,全部!$B$9:$P$508,10,0))</f>
        <v/>
      </c>
      <c r="L113" s="114" t="str">
        <f>IF($B113="","",VLOOKUP($B113,全部!$B$9:$P$508,11,0))</f>
        <v/>
      </c>
      <c r="M113" s="114" t="str">
        <f>IF($B113="","",VLOOKUP($B113,全部!$B$9:$P$508,12,0))</f>
        <v/>
      </c>
      <c r="N113" s="92" t="str">
        <f t="shared" si="11"/>
        <v/>
      </c>
      <c r="O113" s="310" t="str">
        <f>IF($B113="","",VLOOKUP($B113,全部!$B$9:$P$508,14,0))</f>
        <v/>
      </c>
      <c r="P113" s="309" t="str">
        <f>IF($B113="","",VLOOKUP($B113,全部!$B$9:$P$508,15,0))</f>
        <v/>
      </c>
    </row>
    <row r="114" spans="1:16" s="102" customFormat="1" x14ac:dyDescent="0.25">
      <c r="A114" s="57"/>
      <c r="B114" s="58" t="s">
        <v>282</v>
      </c>
      <c r="C114" s="76">
        <f>SUM(F9:F99)</f>
        <v>17000</v>
      </c>
      <c r="D114" s="76"/>
      <c r="E114" s="76"/>
      <c r="F114" s="59" t="s">
        <v>313</v>
      </c>
      <c r="G114" s="60"/>
      <c r="H114" s="60">
        <f>SUM(H9:H113)</f>
        <v>27800</v>
      </c>
      <c r="I114" s="61"/>
      <c r="J114" s="62"/>
      <c r="K114" s="62"/>
      <c r="L114" s="62"/>
      <c r="M114" s="62"/>
      <c r="N114" s="62"/>
      <c r="O114" s="128"/>
      <c r="P114" s="129"/>
    </row>
    <row r="115" spans="1:16" s="102" customFormat="1" x14ac:dyDescent="0.25">
      <c r="A115" s="63"/>
      <c r="B115" s="64" t="s">
        <v>379</v>
      </c>
      <c r="C115" s="79">
        <f>SUM(G9:G32)+SUM(G33:G59)+SUM(G60:G86)+SUM(G87:G113)</f>
        <v>34</v>
      </c>
      <c r="D115" s="79"/>
      <c r="E115" s="79"/>
      <c r="F115" s="65"/>
      <c r="G115" s="66"/>
      <c r="H115" s="66"/>
      <c r="I115" s="67"/>
      <c r="J115" s="80"/>
      <c r="K115" s="80"/>
      <c r="L115" s="80"/>
      <c r="M115" s="80"/>
      <c r="N115" s="80"/>
      <c r="O115" s="130"/>
      <c r="P115" s="131"/>
    </row>
    <row r="116" spans="1:16" x14ac:dyDescent="0.25">
      <c r="A116" s="88"/>
      <c r="B116" s="88"/>
      <c r="C116" s="14"/>
      <c r="D116" s="14"/>
      <c r="E116" s="14"/>
      <c r="F116" s="88"/>
      <c r="G116" s="88"/>
      <c r="H116" s="88"/>
      <c r="I116" s="14"/>
      <c r="J116" s="88"/>
      <c r="K116" s="88"/>
      <c r="L116" s="88"/>
      <c r="M116" s="88"/>
      <c r="N116" s="88"/>
      <c r="O116" s="14"/>
      <c r="P116" s="14"/>
    </row>
  </sheetData>
  <phoneticPr fontId="1" type="noConversion"/>
  <conditionalFormatting sqref="K9">
    <cfRule type="expression" dxfId="29" priority="19">
      <formula>$B$2=2</formula>
    </cfRule>
    <cfRule type="expression" dxfId="28" priority="20">
      <formula>$B$2=1</formula>
    </cfRule>
  </conditionalFormatting>
  <conditionalFormatting sqref="L9">
    <cfRule type="expression" dxfId="27" priority="17">
      <formula>$B$2=2</formula>
    </cfRule>
    <cfRule type="expression" dxfId="26" priority="18">
      <formula>$B$2=1</formula>
    </cfRule>
  </conditionalFormatting>
  <conditionalFormatting sqref="M9">
    <cfRule type="expression" dxfId="25" priority="15">
      <formula>$B$2=2</formula>
    </cfRule>
    <cfRule type="expression" dxfId="24" priority="16">
      <formula>$B$2=1</formula>
    </cfRule>
  </conditionalFormatting>
  <conditionalFormatting sqref="O9">
    <cfRule type="expression" dxfId="23" priority="13">
      <formula>$B$2=2</formula>
    </cfRule>
    <cfRule type="expression" dxfId="22" priority="14">
      <formula>$B$2=1</formula>
    </cfRule>
  </conditionalFormatting>
  <conditionalFormatting sqref="P9">
    <cfRule type="expression" dxfId="21" priority="11">
      <formula>$B$2=2</formula>
    </cfRule>
    <cfRule type="expression" dxfId="20" priority="12">
      <formula>$B$2=1</formula>
    </cfRule>
  </conditionalFormatting>
  <conditionalFormatting sqref="K10:K57">
    <cfRule type="expression" dxfId="19" priority="9">
      <formula>$B$2=2</formula>
    </cfRule>
    <cfRule type="expression" dxfId="18" priority="10">
      <formula>$B$2=1</formula>
    </cfRule>
  </conditionalFormatting>
  <conditionalFormatting sqref="L10:L57">
    <cfRule type="expression" dxfId="17" priority="7">
      <formula>$B$2=2</formula>
    </cfRule>
    <cfRule type="expression" dxfId="16" priority="8">
      <formula>$B$2=1</formula>
    </cfRule>
  </conditionalFormatting>
  <conditionalFormatting sqref="M10:M57">
    <cfRule type="expression" dxfId="15" priority="5">
      <formula>$B$2=2</formula>
    </cfRule>
    <cfRule type="expression" dxfId="14" priority="6">
      <formula>$B$2=1</formula>
    </cfRule>
  </conditionalFormatting>
  <conditionalFormatting sqref="O10:O113">
    <cfRule type="expression" dxfId="13" priority="3">
      <formula>$B$2=2</formula>
    </cfRule>
    <cfRule type="expression" dxfId="12" priority="4">
      <formula>$B$2=1</formula>
    </cfRule>
  </conditionalFormatting>
  <conditionalFormatting sqref="P10:P113">
    <cfRule type="expression" dxfId="11" priority="1">
      <formula>$B$2=2</formula>
    </cfRule>
    <cfRule type="expression" dxfId="10" priority="2">
      <formula>$B$2=1</formula>
    </cfRule>
  </conditionalFormatting>
  <hyperlinks>
    <hyperlink ref="O11" r:id="rId1" location="吳文燕!A1" display="點燈資料.xlsx - 吳文燕!A1"/>
    <hyperlink ref="O12" location="康菽芃!A1" display="康菽芃!A1"/>
    <hyperlink ref="O13" location="黃月芳!A1" display="黃月芳!A1"/>
    <hyperlink ref="O19" location="呂佩臻!A1" display="呂佩臻!A1"/>
    <hyperlink ref="O20" location="呂阿鸞!A1" display="呂阿鸞!A1"/>
    <hyperlink ref="O21" location="呂夏牡丹!A1" display="呂夏牡丹!A1"/>
    <hyperlink ref="O22" location="呂佳靜!楊呂却" display="呂佳靜!楊呂却"/>
    <hyperlink ref="O23" location="楊皇彬!楊皇彬" display="楊皇彬!楊皇彬"/>
    <hyperlink ref="O24" location="楊靜茹!A1" display="楊靜茹!A1"/>
    <hyperlink ref="O26" location="詹竣發!A1" display="詹竣發!A1"/>
    <hyperlink ref="O27" location="鄧紫黃!A1" display="鄧紫黃!A1"/>
    <hyperlink ref="O28" location="鄭勝彬!A1" display="鄭勝彬!A1"/>
    <hyperlink ref="O29" location="陳信輝!A1" display="陳信輝!A1"/>
    <hyperlink ref="O31" location="楊秀貞!A1" display="楊秀貞!A1"/>
    <hyperlink ref="O32" location="李美敏!A1" display="李美敏!A1"/>
    <hyperlink ref="O33" location="黃玉文!A1" display="黃玉文!A1"/>
    <hyperlink ref="O34" location="趙憶銘!A1" display="趙憶銘!A1"/>
    <hyperlink ref="O35" location="劉健清!A1" display="劉健清!A1"/>
    <hyperlink ref="O40" location="陳寶雄!A1" display="陳寶雄!A1"/>
    <hyperlink ref="O41" location="陳志偉!A1" display="陳志偉!A1"/>
    <hyperlink ref="O42" location="呂金長!A1" display="呂金長!A1"/>
    <hyperlink ref="O43" location="王思傅!A1" display="王思傅!A1"/>
    <hyperlink ref="O44" location="陳香君!A1" display="陳香君!A1"/>
    <hyperlink ref="O47" location="林秀芬!A1" display="林秀芬!A1"/>
    <hyperlink ref="O48" location="葉秋林!A1" display="葉秋林!A1"/>
    <hyperlink ref="O50" location="吳文燕!A1" display="吳文燕!A1"/>
    <hyperlink ref="O51" location="周吉祥!A1" display="周吉祥!A1"/>
    <hyperlink ref="O52" location="黃慶昌!A1" display="黃慶昌!A1"/>
    <hyperlink ref="O36" location="金亨利!A1" display="金亨利!A1"/>
    <hyperlink ref="O38" location="金慧貞!A1" display="金慧貞!A1"/>
    <hyperlink ref="O53" r:id="rId2" location="李梅華!A1" display="點燈資料.xlsx - 李梅華!A1"/>
    <hyperlink ref="O54" r:id="rId3" location="張枝正!A1" display="點燈資料.xlsx - 張枝正!A1"/>
    <hyperlink ref="O55" location="劉寶珠!A1" display="劉寶珠!A1"/>
  </hyperlinks>
  <pageMargins left="0.70866141732283472" right="0.70866141732283472" top="0.74803149606299213" bottom="0.74803149606299213" header="0.31496062992125984" footer="0.31496062992125984"/>
  <pageSetup paperSize="8" scale="89" fitToHeight="0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P122"/>
  <sheetViews>
    <sheetView topLeftCell="A4" workbookViewId="0">
      <selection activeCell="I10" sqref="I10"/>
    </sheetView>
  </sheetViews>
  <sheetFormatPr defaultRowHeight="16.5" x14ac:dyDescent="0.25"/>
  <cols>
    <col min="1" max="1" width="4.25" style="30" customWidth="1"/>
    <col min="2" max="2" width="8.375" style="30" customWidth="1"/>
    <col min="3" max="3" width="6.25" customWidth="1"/>
    <col min="4" max="4" width="6.5" customWidth="1"/>
    <col min="5" max="5" width="6.25" customWidth="1"/>
    <col min="6" max="6" width="5.625" style="30" customWidth="1"/>
    <col min="7" max="7" width="5.75" style="30" customWidth="1"/>
    <col min="8" max="8" width="6" style="30" customWidth="1"/>
    <col min="9" max="9" width="6.25" customWidth="1"/>
    <col min="10" max="10" width="8" style="30" customWidth="1"/>
    <col min="11" max="11" width="7.5" style="30" customWidth="1"/>
    <col min="12" max="12" width="7.75" style="30" customWidth="1"/>
    <col min="13" max="13" width="7.375" style="30" customWidth="1"/>
    <col min="14" max="14" width="6.875" style="30" customWidth="1"/>
    <col min="15" max="15" width="38.25" customWidth="1"/>
    <col min="16" max="16" width="12.75" customWidth="1"/>
  </cols>
  <sheetData>
    <row r="1" spans="1:16" s="102" customFormat="1" x14ac:dyDescent="0.25">
      <c r="A1" s="57">
        <v>115</v>
      </c>
      <c r="B1" s="58" t="str">
        <f>CHOOSE(IF(MOD(A1+1911,60)&lt;&gt;0,MOD(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丙午</v>
      </c>
      <c r="C1" s="58" t="str">
        <f>CHOOSE(IF(MOD($A$1+1911,12)&lt;&gt;0,MOD($A$1+1911,12),12),"雞","狗","豬","鼠","牛","虎","兔","龍","蛇","馬","羊","猴")</f>
        <v>馬</v>
      </c>
      <c r="D1" s="76" t="s">
        <v>1069</v>
      </c>
      <c r="E1" s="76"/>
      <c r="F1" s="58"/>
      <c r="G1" s="58"/>
      <c r="H1" s="58"/>
      <c r="I1" s="94"/>
      <c r="J1" s="95"/>
      <c r="K1" s="95"/>
      <c r="L1" s="109" t="s">
        <v>396</v>
      </c>
      <c r="M1" s="110" t="str">
        <f>CHOOSE(IF(MOD(A1+1911,60)&lt;&gt;0,MOD(A1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</f>
        <v>(文哲)</v>
      </c>
      <c r="N1" s="111" t="s">
        <v>429</v>
      </c>
      <c r="O1" s="77" t="s">
        <v>401</v>
      </c>
      <c r="P1" s="78"/>
    </row>
    <row r="2" spans="1:16" s="102" customFormat="1" x14ac:dyDescent="0.25">
      <c r="A2" s="271" t="s">
        <v>441</v>
      </c>
      <c r="B2" s="272">
        <v>2</v>
      </c>
      <c r="C2" s="120"/>
      <c r="D2" s="273" t="str">
        <f>IF(B2=2,RIGHT(H2,2),RIGHT(F2,2))</f>
        <v>顯示</v>
      </c>
      <c r="E2" s="274" t="b">
        <f>IF(B2=2,I2,G2)</f>
        <v>1</v>
      </c>
      <c r="F2" s="57" t="s">
        <v>440</v>
      </c>
      <c r="G2" s="275" t="b">
        <f>FALSE()</f>
        <v>0</v>
      </c>
      <c r="H2" s="276" t="s">
        <v>442</v>
      </c>
      <c r="I2" s="277" t="b">
        <f>TRUE()</f>
        <v>1</v>
      </c>
      <c r="J2" s="96"/>
      <c r="K2" s="96"/>
      <c r="L2" s="96"/>
      <c r="M2" s="96"/>
      <c r="N2" s="97"/>
      <c r="O2" s="98" t="s">
        <v>402</v>
      </c>
      <c r="P2" s="81"/>
    </row>
    <row r="3" spans="1:16" s="102" customFormat="1" x14ac:dyDescent="0.25">
      <c r="A3" s="278" t="s">
        <v>1071</v>
      </c>
      <c r="B3" s="278" t="s">
        <v>1083</v>
      </c>
      <c r="C3" s="278" t="s">
        <v>1072</v>
      </c>
      <c r="D3" s="278" t="s">
        <v>1084</v>
      </c>
      <c r="E3" s="278" t="s">
        <v>1073</v>
      </c>
      <c r="F3" s="278" t="s">
        <v>1085</v>
      </c>
      <c r="G3" s="278" t="s">
        <v>1074</v>
      </c>
      <c r="H3" s="278" t="s">
        <v>1086</v>
      </c>
      <c r="I3" s="279"/>
      <c r="J3" s="270" t="s">
        <v>406</v>
      </c>
      <c r="K3" s="69"/>
      <c r="L3" s="84"/>
      <c r="M3" s="89" t="s">
        <v>4</v>
      </c>
      <c r="N3" s="85"/>
      <c r="O3" s="68" t="s">
        <v>403</v>
      </c>
      <c r="P3" s="81"/>
    </row>
    <row r="4" spans="1:16" s="102" customFormat="1" x14ac:dyDescent="0.25">
      <c r="A4" s="278" t="s">
        <v>1075</v>
      </c>
      <c r="B4" s="278" t="s">
        <v>1087</v>
      </c>
      <c r="C4" s="278" t="s">
        <v>1076</v>
      </c>
      <c r="D4" s="278" t="s">
        <v>1088</v>
      </c>
      <c r="E4" s="278" t="s">
        <v>1077</v>
      </c>
      <c r="F4" s="278" t="s">
        <v>1089</v>
      </c>
      <c r="G4" s="278" t="s">
        <v>1078</v>
      </c>
      <c r="H4" s="278" t="s">
        <v>1090</v>
      </c>
      <c r="I4" s="278"/>
      <c r="J4" s="267" t="s">
        <v>397</v>
      </c>
      <c r="K4" s="104" t="s">
        <v>394</v>
      </c>
      <c r="L4" s="87" t="s">
        <v>399</v>
      </c>
      <c r="M4" s="87" t="s">
        <v>398</v>
      </c>
      <c r="N4" s="87" t="s">
        <v>400</v>
      </c>
      <c r="O4" s="68" t="s">
        <v>404</v>
      </c>
      <c r="P4" s="81"/>
    </row>
    <row r="5" spans="1:16" s="102" customFormat="1" x14ac:dyDescent="0.25">
      <c r="A5" s="278" t="s">
        <v>1079</v>
      </c>
      <c r="B5" s="278" t="s">
        <v>1091</v>
      </c>
      <c r="C5" s="278" t="s">
        <v>1080</v>
      </c>
      <c r="D5" s="278" t="s">
        <v>1092</v>
      </c>
      <c r="E5" s="278" t="s">
        <v>1081</v>
      </c>
      <c r="F5" s="278" t="s">
        <v>1093</v>
      </c>
      <c r="G5" s="278" t="s">
        <v>1082</v>
      </c>
      <c r="H5" s="278" t="s">
        <v>1094</v>
      </c>
      <c r="I5" s="278"/>
      <c r="J5" s="268" t="str">
        <f>CHOOSE(IF(MOD($A$1+1911,12)&lt;&gt;0,MOD($A$1+1911,12),12),"雞","狗","豬","鼠","牛","虎","兔","龍","蛇","馬","羊","猴")</f>
        <v>馬</v>
      </c>
      <c r="K5" s="106" t="str">
        <f>CHOOSE(IF(MOD($A$1+1911,12)&lt;&gt;0,MOD($A$1+1911,12),12),"兔","龍","蛇","馬","羊","猴","雞","狗","豬","鼠","牛","虎")</f>
        <v>鼠</v>
      </c>
      <c r="L5" s="74" t="str">
        <f>IF(RIGHT($B$1,1)="子","雞",IF(RIGHT($B$1,1)="丑","龍",IF(RIGHT($B$1,1)="寅","豬",IF(RIGHT($B$1,1)="卯","馬",IF(RIGHT($B$1,1)="辰","牛",IF(RIGHT($B$1,1)="巳","猴",IF(RIGHT($B$1,1)="午","兔",IF(RIGHT($B$1,1)="未","狗",IF(RIGHT($B$1,1)="申","蛇",IF(RIGHT($B$1,1)="酉","鼠",IF(RIGHT($B$1,1)="戌","羊",IF(RIGHT($B$1,1)="亥","虎",""))))))))))))</f>
        <v>兔</v>
      </c>
      <c r="M5" s="74" t="str">
        <f>IF(RIGHT($B$1,1)="子","雞、兔",IF(RIGHT($B$1,1)="丑","狗、龍",IF(RIGHT($B$1,1)="寅","豬、蛇",IF(RIGHT($B$1,1)="卯","鼠、馬",IF(RIGHT($B$1,1)="辰","牛、羊",IF(RIGHT($B$1,1)="巳","虎、猴",IF(RIGHT($B$1,1)="午","兔、雞",IF(RIGHT($B$1,1)="未","龍、狗",IF(RIGHT($B$1,1)="申","蛇、豬",IF(RIGHT($B$1,1)="酉","馬、鼠",IF(RIGHT($B$1,1)="戌","羊、牛",IF(RIGHT($B$1,1)="亥","猴、虎",""))))))))))))</f>
        <v>兔、雞</v>
      </c>
      <c r="N5" s="74" t="str">
        <f>IF(RIGHT($B$1,1)="子","羊",IF(RIGHT($B$1,1)="丑","馬",IF(RIGHT($B$1,1)="寅","蛇",IF(RIGHT($B$1,1)="卯","龍",IF(RIGHT($B$1,1)="辰","兔",IF(RIGHT($B$1,1)="巳","虎",IF(RIGHT($B$1,1)="午","牛",IF(RIGHT($B$1,1)="未","鼠",IF(RIGHT($B$1,1)="申","豬",IF(RIGHT($B$1,1)="酉","狗",IF(RIGHT($B$1,1)="戌","雞",IF(RIGHT($B$1,1)="亥","猴",""))))))))))))</f>
        <v>牛</v>
      </c>
      <c r="O5" s="75" t="s">
        <v>405</v>
      </c>
      <c r="P5" s="82"/>
    </row>
    <row r="6" spans="1:16" x14ac:dyDescent="0.25">
      <c r="A6" s="269"/>
      <c r="B6" s="88"/>
      <c r="C6" s="14"/>
      <c r="D6" s="14"/>
      <c r="E6" s="14"/>
      <c r="F6" s="88"/>
      <c r="G6" s="88"/>
      <c r="H6" s="88"/>
      <c r="I6" s="14"/>
      <c r="J6" s="88"/>
      <c r="K6" s="88"/>
      <c r="L6" s="88"/>
      <c r="M6" s="88"/>
      <c r="N6" s="88"/>
      <c r="O6" s="14"/>
      <c r="P6" s="112"/>
    </row>
    <row r="7" spans="1:16" x14ac:dyDescent="0.25">
      <c r="A7" s="56">
        <f>A1</f>
        <v>115</v>
      </c>
      <c r="B7" s="55" t="str">
        <f>CHOOSE(IF(MOD(A7+1911,60)&lt;&gt;0,MOD(A7+1911,60),60),"(辛酉)","(壬戌)","(癸亥)","(甲子)","(已丑)","(丙寅)","(丁卯)","(戊辰)","(己巳)","(庚午)","(辛未)","(壬申)","(癸酉)","(甲戌)","(乙亥)","(丙子)","(丁丑)","(戊寅)","(已卯)","(庚辰)","(辛巳)","(壬午)","(癸未)","(甲申)","(乙酉)","(丙戌)","(丁亥)","(戊子)","(己丑)","(庚寅)","(辛卯)","(壬辰)","(癸巳)","(甲午)","(乙未)","(丙申)","(丁酉)","(戊戌)","(己亥)","(庚子)","(辛丑)","(壬寅)","(癸卯)","(甲辰)","(乙巳)","(丙午)","(丁未)","(戊申)","(己酉)","(庚戌)","(辛亥)","(壬子)","(癸丑)","(甲寅)","(乙卯)","(丙辰)","(丁巳)","(戊午)","(己未)","(庚申")</f>
        <v>(丙午)</v>
      </c>
      <c r="C7" s="53" t="s">
        <v>392</v>
      </c>
      <c r="D7" s="53"/>
      <c r="E7" s="53"/>
      <c r="F7" s="55"/>
      <c r="G7" s="55"/>
      <c r="H7" s="55"/>
      <c r="I7" s="53"/>
      <c r="J7" s="55"/>
      <c r="K7" s="55"/>
      <c r="L7" s="55"/>
      <c r="M7" s="55"/>
      <c r="N7" s="55"/>
      <c r="O7" s="124" t="s">
        <v>396</v>
      </c>
      <c r="P7" s="54" t="str">
        <f>CHOOSE(IF(MOD(A7+1911,60)&lt;&gt;0,MOD(A7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&amp;"大將軍"</f>
        <v>(文哲)大將軍</v>
      </c>
    </row>
    <row r="8" spans="1:16" x14ac:dyDescent="0.25">
      <c r="A8" s="39" t="s">
        <v>1</v>
      </c>
      <c r="B8" s="39" t="s">
        <v>407</v>
      </c>
      <c r="C8" s="99" t="s">
        <v>149</v>
      </c>
      <c r="D8" s="100" t="s">
        <v>148</v>
      </c>
      <c r="E8" s="101" t="s">
        <v>421</v>
      </c>
      <c r="F8" s="133" t="s">
        <v>282</v>
      </c>
      <c r="G8" s="39" t="s">
        <v>379</v>
      </c>
      <c r="H8" s="39" t="s">
        <v>270</v>
      </c>
      <c r="I8" s="38" t="s">
        <v>6</v>
      </c>
      <c r="J8" s="39" t="s">
        <v>312</v>
      </c>
      <c r="K8" s="39" t="s">
        <v>375</v>
      </c>
      <c r="L8" s="39" t="s">
        <v>376</v>
      </c>
      <c r="M8" s="39" t="s">
        <v>377</v>
      </c>
      <c r="N8" s="39" t="s">
        <v>147</v>
      </c>
      <c r="O8" s="38" t="s">
        <v>8</v>
      </c>
      <c r="P8" s="40" t="s">
        <v>10</v>
      </c>
    </row>
    <row r="9" spans="1:16" ht="18.95" customHeight="1" x14ac:dyDescent="0.25">
      <c r="A9" s="92">
        <v>1</v>
      </c>
      <c r="B9" s="92" t="s">
        <v>1278</v>
      </c>
      <c r="C9" s="113">
        <v>300</v>
      </c>
      <c r="D9" s="113">
        <v>300</v>
      </c>
      <c r="E9" s="113">
        <v>300</v>
      </c>
      <c r="F9" s="92">
        <v>600</v>
      </c>
      <c r="G9" s="92">
        <f>IF(F9&gt;=600,1,0)</f>
        <v>1</v>
      </c>
      <c r="H9" s="92">
        <f>IF(I9="已收",C9+D9+E9+F9,0)</f>
        <v>1500</v>
      </c>
      <c r="I9" s="113" t="s">
        <v>1279</v>
      </c>
      <c r="J9" s="114">
        <f>IF($B9="","",VLOOKUP($B9,全部!$B$9:$P$508,9,0))</f>
        <v>54</v>
      </c>
      <c r="K9" s="115">
        <f>IF($B9="","",VLOOKUP($B9,全部!$B$9:$P$508,10,0))</f>
        <v>7</v>
      </c>
      <c r="L9" s="115">
        <f>IF($B9="","",VLOOKUP($B9,全部!$B$9:$P$508,11,0))</f>
        <v>5</v>
      </c>
      <c r="M9" s="115" t="str">
        <f>IF($B9="","",VLOOKUP($B9,全部!$B$9:$P$508,12,0))</f>
        <v>巳</v>
      </c>
      <c r="N9" s="92" t="str">
        <f>IF($B9="","",CHOOSE(IF(MOD(J9+1911,12)&lt;&gt;0,MOD(J9+1911,12),12),"雞","狗","豬","鼠","牛","虎","兔","龍","蛇","馬","羊","猴"))</f>
        <v>蛇</v>
      </c>
      <c r="O9" s="125" t="str">
        <f>IF($B9="","",VLOOKUP($B9,全部!$B$9:$P$508,14,0))</f>
        <v>高雄市橋頭區仕豐南路大同巷7號</v>
      </c>
      <c r="P9" s="125" t="str">
        <f>IF($B9="","",VLOOKUP($B9,全部!$B$9:$P$508,15,0))</f>
        <v>0919437905</v>
      </c>
    </row>
    <row r="10" spans="1:16" ht="18.95" customHeight="1" x14ac:dyDescent="0.25">
      <c r="A10" s="92">
        <f>A9+1</f>
        <v>2</v>
      </c>
      <c r="B10" s="92"/>
      <c r="C10" s="113"/>
      <c r="D10" s="113"/>
      <c r="E10" s="113"/>
      <c r="F10" s="92"/>
      <c r="G10" s="92">
        <f t="shared" ref="G10:G61" si="0">IF(F10&gt;=600,1,0)</f>
        <v>0</v>
      </c>
      <c r="H10" s="92">
        <f t="shared" ref="H10:H32" si="1">IF(I10="已收",C10+D10+E10+F10,0)</f>
        <v>0</v>
      </c>
      <c r="I10" s="113" t="s">
        <v>244</v>
      </c>
      <c r="J10" s="114" t="str">
        <f>IF($B10="","",VLOOKUP($B10,全部!$B$9:$P$508,9,0))</f>
        <v/>
      </c>
      <c r="K10" s="115" t="str">
        <f>IF($B10="","",VLOOKUP($B10,全部!$B$9:$P$508,10,0))</f>
        <v/>
      </c>
      <c r="L10" s="115" t="str">
        <f>IF($B10="","",VLOOKUP($B10,全部!$B$9:$P$508,11,0))</f>
        <v/>
      </c>
      <c r="M10" s="115" t="str">
        <f>IF($B10="","",VLOOKUP($B10,全部!$B$9:$P$508,12,0))</f>
        <v/>
      </c>
      <c r="N10" s="92" t="str">
        <f t="shared" ref="N10:N32" si="2">IF($B10="","",CHOOSE(IF(MOD(J10+1911,12)&lt;&gt;0,MOD(J10+1911,12),12),"雞","狗","豬","鼠","牛","虎","兔","龍","蛇","馬","羊","猴"))</f>
        <v/>
      </c>
      <c r="O10" s="125" t="str">
        <f>IF($B10="","",VLOOKUP($B10,全部!$B$9:$P$508,14,0))</f>
        <v/>
      </c>
      <c r="P10" s="125" t="str">
        <f>IF($B10="","",VLOOKUP($B10,全部!$B$9:$P$508,15,0))</f>
        <v/>
      </c>
    </row>
    <row r="11" spans="1:16" ht="18.95" customHeight="1" x14ac:dyDescent="0.25">
      <c r="A11" s="92">
        <f t="shared" ref="A11:A32" si="3">A10+1</f>
        <v>3</v>
      </c>
      <c r="B11" s="92"/>
      <c r="C11" s="113"/>
      <c r="D11" s="113"/>
      <c r="E11" s="113"/>
      <c r="F11" s="92"/>
      <c r="G11" s="92">
        <f t="shared" si="0"/>
        <v>0</v>
      </c>
      <c r="H11" s="92">
        <f t="shared" si="1"/>
        <v>0</v>
      </c>
      <c r="I11" s="113"/>
      <c r="J11" s="114" t="str">
        <f>IF($B11="","",VLOOKUP($B11,全部!$B$9:$P$508,9,0))</f>
        <v/>
      </c>
      <c r="K11" s="115" t="str">
        <f>IF($B11="","",VLOOKUP($B11,全部!$B$9:$P$508,10,0))</f>
        <v/>
      </c>
      <c r="L11" s="115" t="str">
        <f>IF($B11="","",VLOOKUP($B11,全部!$B$9:$P$508,11,0))</f>
        <v/>
      </c>
      <c r="M11" s="115" t="str">
        <f>IF($B11="","",VLOOKUP($B11,全部!$B$9:$P$508,12,0))</f>
        <v/>
      </c>
      <c r="N11" s="92" t="str">
        <f t="shared" si="2"/>
        <v/>
      </c>
      <c r="O11" s="125" t="str">
        <f>IF($B11="","",VLOOKUP($B11,全部!$B$9:$P$508,14,0))</f>
        <v/>
      </c>
      <c r="P11" s="125" t="str">
        <f>IF($B11="","",VLOOKUP($B11,全部!$B$9:$P$508,15,0))</f>
        <v/>
      </c>
    </row>
    <row r="12" spans="1:16" ht="18.95" customHeight="1" x14ac:dyDescent="0.25">
      <c r="A12" s="92">
        <f t="shared" si="3"/>
        <v>4</v>
      </c>
      <c r="B12" s="92"/>
      <c r="C12" s="113"/>
      <c r="D12" s="113"/>
      <c r="E12" s="113"/>
      <c r="F12" s="92"/>
      <c r="G12" s="92">
        <f t="shared" si="0"/>
        <v>0</v>
      </c>
      <c r="H12" s="92">
        <f t="shared" si="1"/>
        <v>0</v>
      </c>
      <c r="I12" s="113"/>
      <c r="J12" s="114" t="str">
        <f>IF($B12="","",VLOOKUP($B12,全部!$B$9:$P$508,9,0))</f>
        <v/>
      </c>
      <c r="K12" s="115" t="str">
        <f>IF($B12="","",VLOOKUP($B12,全部!$B$9:$P$508,10,0))</f>
        <v/>
      </c>
      <c r="L12" s="115" t="str">
        <f>IF($B12="","",VLOOKUP($B12,全部!$B$9:$P$508,11,0))</f>
        <v/>
      </c>
      <c r="M12" s="115" t="str">
        <f>IF($B12="","",VLOOKUP($B12,全部!$B$9:$P$508,12,0))</f>
        <v/>
      </c>
      <c r="N12" s="92" t="str">
        <f t="shared" si="2"/>
        <v/>
      </c>
      <c r="O12" s="125" t="str">
        <f>IF($B12="","",VLOOKUP($B12,全部!$B$9:$P$508,14,0))</f>
        <v/>
      </c>
      <c r="P12" s="125" t="str">
        <f>IF($B12="","",VLOOKUP($B12,全部!$B$9:$P$508,15,0))</f>
        <v/>
      </c>
    </row>
    <row r="13" spans="1:16" ht="18.95" customHeight="1" x14ac:dyDescent="0.25">
      <c r="A13" s="92">
        <f t="shared" si="3"/>
        <v>5</v>
      </c>
      <c r="B13" s="92"/>
      <c r="C13" s="113"/>
      <c r="D13" s="113"/>
      <c r="E13" s="113"/>
      <c r="F13" s="92"/>
      <c r="G13" s="92">
        <f t="shared" si="0"/>
        <v>0</v>
      </c>
      <c r="H13" s="92">
        <f t="shared" si="1"/>
        <v>0</v>
      </c>
      <c r="I13" s="113"/>
      <c r="J13" s="114" t="str">
        <f>IF($B13="","",VLOOKUP($B13,全部!$B$9:$P$508,9,0))</f>
        <v/>
      </c>
      <c r="K13" s="115" t="str">
        <f>IF($B13="","",VLOOKUP($B13,全部!$B$9:$P$508,10,0))</f>
        <v/>
      </c>
      <c r="L13" s="115" t="str">
        <f>IF($B13="","",VLOOKUP($B13,全部!$B$9:$P$508,11,0))</f>
        <v/>
      </c>
      <c r="M13" s="115" t="str">
        <f>IF($B13="","",VLOOKUP($B13,全部!$B$9:$P$508,12,0))</f>
        <v/>
      </c>
      <c r="N13" s="92" t="str">
        <f t="shared" si="2"/>
        <v/>
      </c>
      <c r="O13" s="125" t="str">
        <f>IF($B13="","",VLOOKUP($B13,全部!$B$9:$P$508,14,0))</f>
        <v/>
      </c>
      <c r="P13" s="125" t="str">
        <f>IF($B13="","",VLOOKUP($B13,全部!$B$9:$P$508,15,0))</f>
        <v/>
      </c>
    </row>
    <row r="14" spans="1:16" ht="18.95" customHeight="1" x14ac:dyDescent="0.25">
      <c r="A14" s="92">
        <f t="shared" si="3"/>
        <v>6</v>
      </c>
      <c r="B14" s="92"/>
      <c r="C14" s="113"/>
      <c r="D14" s="113"/>
      <c r="E14" s="113"/>
      <c r="F14" s="92"/>
      <c r="G14" s="92">
        <f>IF(F14&gt;=600,1,0)</f>
        <v>0</v>
      </c>
      <c r="H14" s="92">
        <f t="shared" si="1"/>
        <v>0</v>
      </c>
      <c r="I14" s="113"/>
      <c r="J14" s="114" t="str">
        <f>IF($B14="","",VLOOKUP($B14,全部!$B$9:$P$508,9,0))</f>
        <v/>
      </c>
      <c r="K14" s="115" t="str">
        <f>IF($B14="","",VLOOKUP($B14,全部!$B$9:$P$508,10,0))</f>
        <v/>
      </c>
      <c r="L14" s="115" t="str">
        <f>IF($B14="","",VLOOKUP($B14,全部!$B$9:$P$508,11,0))</f>
        <v/>
      </c>
      <c r="M14" s="115" t="str">
        <f>IF($B14="","",VLOOKUP($B14,全部!$B$9:$P$508,12,0))</f>
        <v/>
      </c>
      <c r="N14" s="92" t="str">
        <f t="shared" si="2"/>
        <v/>
      </c>
      <c r="O14" s="125" t="str">
        <f>IF($B14="","",VLOOKUP($B14,全部!$B$9:$P$508,14,0))</f>
        <v/>
      </c>
      <c r="P14" s="125" t="str">
        <f>IF($B14="","",VLOOKUP($B14,全部!$B$9:$P$508,15,0))</f>
        <v/>
      </c>
    </row>
    <row r="15" spans="1:16" ht="18.95" customHeight="1" x14ac:dyDescent="0.25">
      <c r="A15" s="92">
        <f t="shared" si="3"/>
        <v>7</v>
      </c>
      <c r="B15" s="144"/>
      <c r="C15" s="113"/>
      <c r="D15" s="113"/>
      <c r="E15" s="113"/>
      <c r="F15" s="92"/>
      <c r="G15" s="92">
        <f t="shared" ref="G15:G28" si="4">IF(F15&gt;=600,1,0)</f>
        <v>0</v>
      </c>
      <c r="H15" s="92">
        <f t="shared" si="1"/>
        <v>0</v>
      </c>
      <c r="I15" s="113"/>
      <c r="J15" s="114" t="str">
        <f>IF($B15="","",VLOOKUP($B15,全部!$B$9:$P$508,9,0))</f>
        <v/>
      </c>
      <c r="K15" s="115" t="str">
        <f>IF($B15="","",VLOOKUP($B15,全部!$B$9:$P$508,10,0))</f>
        <v/>
      </c>
      <c r="L15" s="115" t="str">
        <f>IF($B15="","",VLOOKUP($B15,全部!$B$9:$P$508,11,0))</f>
        <v/>
      </c>
      <c r="M15" s="115" t="str">
        <f>IF($B15="","",VLOOKUP($B15,全部!$B$9:$P$508,12,0))</f>
        <v/>
      </c>
      <c r="N15" s="92" t="str">
        <f t="shared" si="2"/>
        <v/>
      </c>
      <c r="O15" s="125" t="str">
        <f>IF($B15="","",VLOOKUP($B15,全部!$B$9:$P$508,14,0))</f>
        <v/>
      </c>
      <c r="P15" s="125" t="str">
        <f>IF($B15="","",VLOOKUP($B15,全部!$B$9:$P$508,15,0))</f>
        <v/>
      </c>
    </row>
    <row r="16" spans="1:16" ht="18.95" customHeight="1" x14ac:dyDescent="0.25">
      <c r="A16" s="92">
        <f t="shared" si="3"/>
        <v>8</v>
      </c>
      <c r="B16" s="92"/>
      <c r="C16" s="113"/>
      <c r="D16" s="113"/>
      <c r="E16" s="113"/>
      <c r="F16" s="92"/>
      <c r="G16" s="92">
        <f t="shared" si="4"/>
        <v>0</v>
      </c>
      <c r="H16" s="92">
        <f t="shared" si="1"/>
        <v>0</v>
      </c>
      <c r="I16" s="113"/>
      <c r="J16" s="114" t="str">
        <f>IF($B16="","",VLOOKUP($B16,全部!$B$9:$P$508,9,0))</f>
        <v/>
      </c>
      <c r="K16" s="115" t="str">
        <f>IF($B16="","",VLOOKUP($B16,全部!$B$9:$P$508,10,0))</f>
        <v/>
      </c>
      <c r="L16" s="115" t="str">
        <f>IF($B16="","",VLOOKUP($B16,全部!$B$9:$P$508,11,0))</f>
        <v/>
      </c>
      <c r="M16" s="115" t="str">
        <f>IF($B16="","",VLOOKUP($B16,全部!$B$9:$P$508,12,0))</f>
        <v/>
      </c>
      <c r="N16" s="92" t="str">
        <f t="shared" si="2"/>
        <v/>
      </c>
      <c r="O16" s="125" t="str">
        <f>IF($B16="","",VLOOKUP($B16,全部!$B$9:$P$508,14,0))</f>
        <v/>
      </c>
      <c r="P16" s="125" t="str">
        <f>IF($B16="","",VLOOKUP($B16,全部!$B$9:$P$508,15,0))</f>
        <v/>
      </c>
    </row>
    <row r="17" spans="1:16" ht="18.95" customHeight="1" x14ac:dyDescent="0.25">
      <c r="A17" s="92">
        <f t="shared" si="3"/>
        <v>9</v>
      </c>
      <c r="B17" s="92"/>
      <c r="C17" s="113"/>
      <c r="D17" s="113"/>
      <c r="E17" s="113"/>
      <c r="F17" s="92"/>
      <c r="G17" s="92">
        <f t="shared" si="4"/>
        <v>0</v>
      </c>
      <c r="H17" s="92">
        <f t="shared" si="1"/>
        <v>0</v>
      </c>
      <c r="I17" s="113"/>
      <c r="J17" s="114" t="str">
        <f>IF($B17="","",VLOOKUP($B17,全部!$B$9:$P$508,9,0))</f>
        <v/>
      </c>
      <c r="K17" s="115" t="str">
        <f>IF($B17="","",VLOOKUP($B17,全部!$B$9:$P$508,10,0))</f>
        <v/>
      </c>
      <c r="L17" s="115" t="str">
        <f>IF($B17="","",VLOOKUP($B17,全部!$B$9:$P$508,11,0))</f>
        <v/>
      </c>
      <c r="M17" s="115" t="str">
        <f>IF($B17="","",VLOOKUP($B17,全部!$B$9:$P$508,12,0))</f>
        <v/>
      </c>
      <c r="N17" s="92" t="str">
        <f t="shared" si="2"/>
        <v/>
      </c>
      <c r="O17" s="125" t="str">
        <f>IF($B17="","",VLOOKUP($B17,全部!$B$9:$P$508,14,0))</f>
        <v/>
      </c>
      <c r="P17" s="125" t="str">
        <f>IF($B17="","",VLOOKUP($B17,全部!$B$9:$P$508,15,0))</f>
        <v/>
      </c>
    </row>
    <row r="18" spans="1:16" ht="18.95" customHeight="1" x14ac:dyDescent="0.25">
      <c r="A18" s="92">
        <f t="shared" si="3"/>
        <v>10</v>
      </c>
      <c r="B18" s="92"/>
      <c r="C18" s="113"/>
      <c r="D18" s="113"/>
      <c r="E18" s="113"/>
      <c r="F18" s="92"/>
      <c r="G18" s="92">
        <f t="shared" si="4"/>
        <v>0</v>
      </c>
      <c r="H18" s="92">
        <f t="shared" si="1"/>
        <v>0</v>
      </c>
      <c r="I18" s="113"/>
      <c r="J18" s="114" t="str">
        <f>IF($B18="","",VLOOKUP($B18,全部!$B$9:$P$508,9,0))</f>
        <v/>
      </c>
      <c r="K18" s="115" t="str">
        <f>IF($B18="","",VLOOKUP($B18,全部!$B$9:$P$508,10,0))</f>
        <v/>
      </c>
      <c r="L18" s="115" t="str">
        <f>IF($B18="","",VLOOKUP($B18,全部!$B$9:$P$508,11,0))</f>
        <v/>
      </c>
      <c r="M18" s="115" t="str">
        <f>IF($B18="","",VLOOKUP($B18,全部!$B$9:$P$508,12,0))</f>
        <v/>
      </c>
      <c r="N18" s="92" t="str">
        <f t="shared" si="2"/>
        <v/>
      </c>
      <c r="O18" s="125" t="str">
        <f>IF($B18="","",VLOOKUP($B18,全部!$B$9:$P$508,14,0))</f>
        <v/>
      </c>
      <c r="P18" s="125" t="str">
        <f>IF($B18="","",VLOOKUP($B18,全部!$B$9:$P$508,15,0))</f>
        <v/>
      </c>
    </row>
    <row r="19" spans="1:16" ht="18.95" customHeight="1" x14ac:dyDescent="0.25">
      <c r="A19" s="92">
        <f t="shared" si="3"/>
        <v>11</v>
      </c>
      <c r="B19" s="92"/>
      <c r="C19" s="113"/>
      <c r="D19" s="113"/>
      <c r="E19" s="113"/>
      <c r="F19" s="92"/>
      <c r="G19" s="92">
        <f t="shared" si="4"/>
        <v>0</v>
      </c>
      <c r="H19" s="92">
        <f t="shared" si="1"/>
        <v>0</v>
      </c>
      <c r="I19" s="113"/>
      <c r="J19" s="114" t="str">
        <f>IF($B19="","",VLOOKUP($B19,全部!$B$9:$P$508,9,0))</f>
        <v/>
      </c>
      <c r="K19" s="115" t="str">
        <f>IF($B19="","",VLOOKUP($B19,全部!$B$9:$P$508,10,0))</f>
        <v/>
      </c>
      <c r="L19" s="115" t="str">
        <f>IF($B19="","",VLOOKUP($B19,全部!$B$9:$P$508,11,0))</f>
        <v/>
      </c>
      <c r="M19" s="115" t="str">
        <f>IF($B19="","",VLOOKUP($B19,全部!$B$9:$P$508,12,0))</f>
        <v/>
      </c>
      <c r="N19" s="92" t="str">
        <f t="shared" si="2"/>
        <v/>
      </c>
      <c r="O19" s="125" t="str">
        <f>IF($B19="","",VLOOKUP($B19,全部!$B$9:$P$508,14,0))</f>
        <v/>
      </c>
      <c r="P19" s="125" t="str">
        <f>IF($B19="","",VLOOKUP($B19,全部!$B$9:$P$508,15,0))</f>
        <v/>
      </c>
    </row>
    <row r="20" spans="1:16" ht="18.95" customHeight="1" x14ac:dyDescent="0.25">
      <c r="A20" s="92">
        <f t="shared" si="3"/>
        <v>12</v>
      </c>
      <c r="B20" s="92"/>
      <c r="C20" s="113"/>
      <c r="D20" s="113"/>
      <c r="E20" s="113"/>
      <c r="F20" s="92"/>
      <c r="G20" s="92">
        <f t="shared" si="4"/>
        <v>0</v>
      </c>
      <c r="H20" s="92">
        <f t="shared" si="1"/>
        <v>0</v>
      </c>
      <c r="I20" s="113"/>
      <c r="J20" s="114" t="str">
        <f>IF($B20="","",VLOOKUP($B20,全部!$B$9:$P$508,9,0))</f>
        <v/>
      </c>
      <c r="K20" s="115" t="str">
        <f>IF($B20="","",VLOOKUP($B20,全部!$B$9:$P$508,10,0))</f>
        <v/>
      </c>
      <c r="L20" s="115" t="str">
        <f>IF($B20="","",VLOOKUP($B20,全部!$B$9:$P$508,11,0))</f>
        <v/>
      </c>
      <c r="M20" s="115" t="str">
        <f>IF($B20="","",VLOOKUP($B20,全部!$B$9:$P$508,12,0))</f>
        <v/>
      </c>
      <c r="N20" s="92" t="str">
        <f t="shared" si="2"/>
        <v/>
      </c>
      <c r="O20" s="125" t="str">
        <f>IF($B20="","",VLOOKUP($B20,全部!$B$9:$P$508,14,0))</f>
        <v/>
      </c>
      <c r="P20" s="125" t="str">
        <f>IF($B20="","",VLOOKUP($B20,全部!$B$9:$P$508,15,0))</f>
        <v/>
      </c>
    </row>
    <row r="21" spans="1:16" ht="18.95" customHeight="1" x14ac:dyDescent="0.25">
      <c r="A21" s="92">
        <f t="shared" si="3"/>
        <v>13</v>
      </c>
      <c r="B21" s="92"/>
      <c r="C21" s="113"/>
      <c r="D21" s="113"/>
      <c r="E21" s="113"/>
      <c r="F21" s="92"/>
      <c r="G21" s="92">
        <f t="shared" si="4"/>
        <v>0</v>
      </c>
      <c r="H21" s="92">
        <f t="shared" si="1"/>
        <v>0</v>
      </c>
      <c r="I21" s="113"/>
      <c r="J21" s="114" t="str">
        <f>IF($B21="","",VLOOKUP($B21,全部!$B$9:$P$508,9,0))</f>
        <v/>
      </c>
      <c r="K21" s="115" t="str">
        <f>IF($B21="","",VLOOKUP($B21,全部!$B$9:$P$508,10,0))</f>
        <v/>
      </c>
      <c r="L21" s="115" t="str">
        <f>IF($B21="","",VLOOKUP($B21,全部!$B$9:$P$508,11,0))</f>
        <v/>
      </c>
      <c r="M21" s="115" t="str">
        <f>IF($B21="","",VLOOKUP($B21,全部!$B$9:$P$508,12,0))</f>
        <v/>
      </c>
      <c r="N21" s="92" t="str">
        <f t="shared" si="2"/>
        <v/>
      </c>
      <c r="O21" s="125" t="str">
        <f>IF($B21="","",VLOOKUP($B21,全部!$B$9:$P$508,14,0))</f>
        <v/>
      </c>
      <c r="P21" s="125" t="str">
        <f>IF($B21="","",VLOOKUP($B21,全部!$B$9:$P$508,15,0))</f>
        <v/>
      </c>
    </row>
    <row r="22" spans="1:16" ht="18.95" customHeight="1" x14ac:dyDescent="0.25">
      <c r="A22" s="92">
        <f t="shared" si="3"/>
        <v>14</v>
      </c>
      <c r="B22" s="92"/>
      <c r="C22" s="113"/>
      <c r="D22" s="113"/>
      <c r="E22" s="113"/>
      <c r="F22" s="92"/>
      <c r="G22" s="92">
        <f t="shared" si="4"/>
        <v>0</v>
      </c>
      <c r="H22" s="92">
        <f t="shared" si="1"/>
        <v>0</v>
      </c>
      <c r="I22" s="113"/>
      <c r="J22" s="114" t="str">
        <f>IF($B22="","",VLOOKUP($B22,全部!$B$9:$P$508,9,0))</f>
        <v/>
      </c>
      <c r="K22" s="115" t="str">
        <f>IF($B22="","",VLOOKUP($B22,全部!$B$9:$P$508,10,0))</f>
        <v/>
      </c>
      <c r="L22" s="115" t="str">
        <f>IF($B22="","",VLOOKUP($B22,全部!$B$9:$P$508,11,0))</f>
        <v/>
      </c>
      <c r="M22" s="115" t="str">
        <f>IF($B22="","",VLOOKUP($B22,全部!$B$9:$P$508,12,0))</f>
        <v/>
      </c>
      <c r="N22" s="92" t="str">
        <f t="shared" si="2"/>
        <v/>
      </c>
      <c r="O22" s="125" t="str">
        <f>IF($B22="","",VLOOKUP($B22,全部!$B$9:$P$508,14,0))</f>
        <v/>
      </c>
      <c r="P22" s="125" t="str">
        <f>IF($B22="","",VLOOKUP($B22,全部!$B$9:$P$508,15,0))</f>
        <v/>
      </c>
    </row>
    <row r="23" spans="1:16" ht="18.95" customHeight="1" x14ac:dyDescent="0.25">
      <c r="A23" s="92">
        <f t="shared" si="3"/>
        <v>15</v>
      </c>
      <c r="B23" s="92"/>
      <c r="C23" s="113"/>
      <c r="D23" s="113"/>
      <c r="E23" s="113"/>
      <c r="F23" s="92"/>
      <c r="G23" s="92">
        <f t="shared" si="4"/>
        <v>0</v>
      </c>
      <c r="H23" s="92">
        <f t="shared" si="1"/>
        <v>0</v>
      </c>
      <c r="I23" s="113"/>
      <c r="J23" s="114" t="str">
        <f>IF($B23="","",VLOOKUP($B23,全部!$B$9:$P$508,9,0))</f>
        <v/>
      </c>
      <c r="K23" s="115" t="str">
        <f>IF($B23="","",VLOOKUP($B23,全部!$B$9:$P$508,10,0))</f>
        <v/>
      </c>
      <c r="L23" s="115" t="str">
        <f>IF($B23="","",VLOOKUP($B23,全部!$B$9:$P$508,11,0))</f>
        <v/>
      </c>
      <c r="M23" s="115" t="str">
        <f>IF($B23="","",VLOOKUP($B23,全部!$B$9:$P$508,12,0))</f>
        <v/>
      </c>
      <c r="N23" s="92" t="str">
        <f t="shared" si="2"/>
        <v/>
      </c>
      <c r="O23" s="125" t="str">
        <f>IF($B23="","",VLOOKUP($B23,全部!$B$9:$P$508,14,0))</f>
        <v/>
      </c>
      <c r="P23" s="125" t="str">
        <f>IF($B23="","",VLOOKUP($B23,全部!$B$9:$P$508,15,0))</f>
        <v/>
      </c>
    </row>
    <row r="24" spans="1:16" ht="18.95" customHeight="1" x14ac:dyDescent="0.25">
      <c r="A24" s="92">
        <f t="shared" si="3"/>
        <v>16</v>
      </c>
      <c r="B24" s="92"/>
      <c r="C24" s="113"/>
      <c r="D24" s="113"/>
      <c r="E24" s="113"/>
      <c r="F24" s="92"/>
      <c r="G24" s="92">
        <f t="shared" si="4"/>
        <v>0</v>
      </c>
      <c r="H24" s="92">
        <f t="shared" si="1"/>
        <v>0</v>
      </c>
      <c r="I24" s="113"/>
      <c r="J24" s="114" t="str">
        <f>IF($B24="","",VLOOKUP($B24,全部!$B$9:$P$508,9,0))</f>
        <v/>
      </c>
      <c r="K24" s="115" t="str">
        <f>IF($B24="","",VLOOKUP($B24,全部!$B$9:$P$508,10,0))</f>
        <v/>
      </c>
      <c r="L24" s="115" t="str">
        <f>IF($B24="","",VLOOKUP($B24,全部!$B$9:$P$508,11,0))</f>
        <v/>
      </c>
      <c r="M24" s="115" t="str">
        <f>IF($B24="","",VLOOKUP($B24,全部!$B$9:$P$508,12,0))</f>
        <v/>
      </c>
      <c r="N24" s="92" t="str">
        <f t="shared" si="2"/>
        <v/>
      </c>
      <c r="O24" s="125" t="str">
        <f>IF($B24="","",VLOOKUP($B24,全部!$B$9:$P$508,14,0))</f>
        <v/>
      </c>
      <c r="P24" s="125" t="str">
        <f>IF($B24="","",VLOOKUP($B24,全部!$B$9:$P$508,15,0))</f>
        <v/>
      </c>
    </row>
    <row r="25" spans="1:16" ht="18.95" customHeight="1" x14ac:dyDescent="0.25">
      <c r="A25" s="92">
        <f t="shared" si="3"/>
        <v>17</v>
      </c>
      <c r="B25" s="92"/>
      <c r="C25" s="113"/>
      <c r="D25" s="113"/>
      <c r="E25" s="113"/>
      <c r="F25" s="92"/>
      <c r="G25" s="92">
        <v>0</v>
      </c>
      <c r="H25" s="92">
        <f t="shared" si="1"/>
        <v>0</v>
      </c>
      <c r="I25" s="113"/>
      <c r="J25" s="114" t="str">
        <f>IF($B25="","",VLOOKUP($B25,全部!$B$9:$P$508,9,0))</f>
        <v/>
      </c>
      <c r="K25" s="115" t="str">
        <f>IF($B25="","",VLOOKUP($B25,全部!$B$9:$P$508,10,0))</f>
        <v/>
      </c>
      <c r="L25" s="115" t="str">
        <f>IF($B25="","",VLOOKUP($B25,全部!$B$9:$P$508,11,0))</f>
        <v/>
      </c>
      <c r="M25" s="115" t="str">
        <f>IF($B25="","",VLOOKUP($B25,全部!$B$9:$P$508,12,0))</f>
        <v/>
      </c>
      <c r="N25" s="92" t="str">
        <f t="shared" si="2"/>
        <v/>
      </c>
      <c r="O25" s="125" t="str">
        <f>IF($B25="","",VLOOKUP($B25,全部!$B$9:$P$508,14,0))</f>
        <v/>
      </c>
      <c r="P25" s="125" t="str">
        <f>IF($B25="","",VLOOKUP($B25,全部!$B$9:$P$508,15,0))</f>
        <v/>
      </c>
    </row>
    <row r="26" spans="1:16" ht="18.95" customHeight="1" x14ac:dyDescent="0.25">
      <c r="A26" s="92">
        <f t="shared" si="3"/>
        <v>18</v>
      </c>
      <c r="B26" s="92"/>
      <c r="C26" s="113"/>
      <c r="D26" s="113"/>
      <c r="E26" s="113"/>
      <c r="F26" s="92"/>
      <c r="G26" s="92">
        <v>0</v>
      </c>
      <c r="H26" s="92">
        <f t="shared" si="1"/>
        <v>0</v>
      </c>
      <c r="I26" s="113"/>
      <c r="J26" s="114" t="str">
        <f>IF($B26="","",VLOOKUP($B26,全部!$B$9:$P$508,9,0))</f>
        <v/>
      </c>
      <c r="K26" s="115" t="str">
        <f>IF($B26="","",VLOOKUP($B26,全部!$B$9:$P$508,10,0))</f>
        <v/>
      </c>
      <c r="L26" s="115" t="str">
        <f>IF($B26="","",VLOOKUP($B26,全部!$B$9:$P$508,11,0))</f>
        <v/>
      </c>
      <c r="M26" s="115" t="str">
        <f>IF($B26="","",VLOOKUP($B26,全部!$B$9:$P$508,12,0))</f>
        <v/>
      </c>
      <c r="N26" s="92" t="str">
        <f t="shared" si="2"/>
        <v/>
      </c>
      <c r="O26" s="125" t="str">
        <f>IF($B26="","",VLOOKUP($B26,全部!$B$9:$P$508,14,0))</f>
        <v/>
      </c>
      <c r="P26" s="125" t="str">
        <f>IF($B26="","",VLOOKUP($B26,全部!$B$9:$P$508,15,0))</f>
        <v/>
      </c>
    </row>
    <row r="27" spans="1:16" ht="18.95" customHeight="1" x14ac:dyDescent="0.25">
      <c r="A27" s="92">
        <f t="shared" si="3"/>
        <v>19</v>
      </c>
      <c r="B27" s="92"/>
      <c r="C27" s="113"/>
      <c r="D27" s="113"/>
      <c r="E27" s="113"/>
      <c r="F27" s="92"/>
      <c r="G27" s="92">
        <f t="shared" si="4"/>
        <v>0</v>
      </c>
      <c r="H27" s="92">
        <f t="shared" si="1"/>
        <v>0</v>
      </c>
      <c r="I27" s="113"/>
      <c r="J27" s="114" t="str">
        <f>IF($B27="","",VLOOKUP($B27,全部!$B$9:$P$508,9,0))</f>
        <v/>
      </c>
      <c r="K27" s="115" t="str">
        <f>IF($B27="","",VLOOKUP($B27,全部!$B$9:$P$508,10,0))</f>
        <v/>
      </c>
      <c r="L27" s="115" t="str">
        <f>IF($B27="","",VLOOKUP($B27,全部!$B$9:$P$508,11,0))</f>
        <v/>
      </c>
      <c r="M27" s="115" t="str">
        <f>IF($B27="","",VLOOKUP($B27,全部!$B$9:$P$508,12,0))</f>
        <v/>
      </c>
      <c r="N27" s="92" t="str">
        <f t="shared" si="2"/>
        <v/>
      </c>
      <c r="O27" s="125" t="str">
        <f>IF($B27="","",VLOOKUP($B27,全部!$B$9:$P$508,14,0))</f>
        <v/>
      </c>
      <c r="P27" s="125" t="str">
        <f>IF($B27="","",VLOOKUP($B27,全部!$B$9:$P$508,15,0))</f>
        <v/>
      </c>
    </row>
    <row r="28" spans="1:16" ht="18.95" customHeight="1" x14ac:dyDescent="0.25">
      <c r="A28" s="92">
        <f t="shared" si="3"/>
        <v>20</v>
      </c>
      <c r="B28" s="146"/>
      <c r="C28" s="113"/>
      <c r="D28" s="113"/>
      <c r="E28" s="113"/>
      <c r="F28" s="92"/>
      <c r="G28" s="92">
        <f t="shared" si="4"/>
        <v>0</v>
      </c>
      <c r="H28" s="92">
        <f t="shared" si="1"/>
        <v>0</v>
      </c>
      <c r="I28" s="113"/>
      <c r="J28" s="114" t="str">
        <f>IF($B28="","",VLOOKUP($B28,全部!$B$9:$P$508,9,0))</f>
        <v/>
      </c>
      <c r="K28" s="115" t="str">
        <f>IF($B28="","",VLOOKUP($B28,全部!$B$9:$P$508,10,0))</f>
        <v/>
      </c>
      <c r="L28" s="115" t="str">
        <f>IF($B28="","",VLOOKUP($B28,全部!$B$9:$P$508,11,0))</f>
        <v/>
      </c>
      <c r="M28" s="115" t="str">
        <f>IF($B28="","",VLOOKUP($B28,全部!$B$9:$P$508,12,0))</f>
        <v/>
      </c>
      <c r="N28" s="92" t="str">
        <f t="shared" si="2"/>
        <v/>
      </c>
      <c r="O28" s="125" t="str">
        <f>IF($B28="","",VLOOKUP($B28,全部!$B$9:$P$508,14,0))</f>
        <v/>
      </c>
      <c r="P28" s="125" t="str">
        <f>IF($B28="","",VLOOKUP($B28,全部!$B$9:$P$508,15,0))</f>
        <v/>
      </c>
    </row>
    <row r="29" spans="1:16" ht="18.95" customHeight="1" x14ac:dyDescent="0.25">
      <c r="A29" s="92">
        <f t="shared" si="3"/>
        <v>21</v>
      </c>
      <c r="B29" s="92"/>
      <c r="C29" s="113"/>
      <c r="D29" s="113"/>
      <c r="E29" s="113"/>
      <c r="F29" s="92"/>
      <c r="G29" s="92">
        <f>IF(F29&gt;=600,1,0)</f>
        <v>0</v>
      </c>
      <c r="H29" s="92">
        <f t="shared" si="1"/>
        <v>0</v>
      </c>
      <c r="I29" s="113"/>
      <c r="J29" s="114" t="str">
        <f>IF($B29="","",VLOOKUP($B29,全部!$B$9:$P$508,9,0))</f>
        <v/>
      </c>
      <c r="K29" s="115" t="str">
        <f>IF($B29="","",VLOOKUP($B29,全部!$B$9:$P$508,10,0))</f>
        <v/>
      </c>
      <c r="L29" s="115" t="str">
        <f>IF($B29="","",VLOOKUP($B29,全部!$B$9:$P$508,11,0))</f>
        <v/>
      </c>
      <c r="M29" s="115" t="str">
        <f>IF($B29="","",VLOOKUP($B29,全部!$B$9:$P$508,12,0))</f>
        <v/>
      </c>
      <c r="N29" s="92" t="str">
        <f t="shared" si="2"/>
        <v/>
      </c>
      <c r="O29" s="125" t="str">
        <f>IF($B29="","",VLOOKUP($B29,全部!$B$9:$P$508,14,0))</f>
        <v/>
      </c>
      <c r="P29" s="125" t="str">
        <f>IF($B29="","",VLOOKUP($B29,全部!$B$9:$P$508,15,0))</f>
        <v/>
      </c>
    </row>
    <row r="30" spans="1:16" ht="18.95" customHeight="1" x14ac:dyDescent="0.25">
      <c r="A30" s="92">
        <f t="shared" si="3"/>
        <v>22</v>
      </c>
      <c r="B30" s="136"/>
      <c r="C30" s="137"/>
      <c r="D30" s="137"/>
      <c r="E30" s="137"/>
      <c r="F30" s="136"/>
      <c r="G30" s="92">
        <f>IF(F30&gt;=600,1,0)</f>
        <v>0</v>
      </c>
      <c r="H30" s="92">
        <f t="shared" si="1"/>
        <v>0</v>
      </c>
      <c r="I30" s="137"/>
      <c r="J30" s="114" t="str">
        <f>IF($B30="","",VLOOKUP($B30,全部!$B$9:$P$508,9,0))</f>
        <v/>
      </c>
      <c r="K30" s="115" t="str">
        <f>IF($B30="","",VLOOKUP($B30,全部!$B$9:$P$508,10,0))</f>
        <v/>
      </c>
      <c r="L30" s="115" t="str">
        <f>IF($B30="","",VLOOKUP($B30,全部!$B$9:$P$508,11,0))</f>
        <v/>
      </c>
      <c r="M30" s="115" t="str">
        <f>IF($B30="","",VLOOKUP($B30,全部!$B$9:$P$508,12,0))</f>
        <v/>
      </c>
      <c r="N30" s="92" t="str">
        <f t="shared" si="2"/>
        <v/>
      </c>
      <c r="O30" s="125" t="str">
        <f>IF($B30="","",VLOOKUP($B30,全部!$B$9:$P$508,14,0))</f>
        <v/>
      </c>
      <c r="P30" s="125" t="str">
        <f>IF($B30="","",VLOOKUP($B30,全部!$B$9:$P$508,15,0))</f>
        <v/>
      </c>
    </row>
    <row r="31" spans="1:16" ht="18.95" customHeight="1" x14ac:dyDescent="0.25">
      <c r="A31" s="92">
        <f t="shared" si="3"/>
        <v>23</v>
      </c>
      <c r="B31" s="148"/>
      <c r="C31" s="137"/>
      <c r="D31" s="137"/>
      <c r="E31" s="137"/>
      <c r="F31" s="136"/>
      <c r="G31" s="92">
        <f t="shared" si="0"/>
        <v>0</v>
      </c>
      <c r="H31" s="92">
        <f t="shared" si="1"/>
        <v>0</v>
      </c>
      <c r="I31" s="113"/>
      <c r="J31" s="114" t="str">
        <f>IF($B31="","",VLOOKUP($B31,全部!$B$9:$P$508,9,0))</f>
        <v/>
      </c>
      <c r="K31" s="115" t="str">
        <f>IF($B31="","",VLOOKUP($B31,全部!$B$9:$P$508,10,0))</f>
        <v/>
      </c>
      <c r="L31" s="115" t="str">
        <f>IF($B31="","",VLOOKUP($B31,全部!$B$9:$P$508,11,0))</f>
        <v/>
      </c>
      <c r="M31" s="115" t="str">
        <f>IF($B31="","",VLOOKUP($B31,全部!$B$9:$P$508,12,0))</f>
        <v/>
      </c>
      <c r="N31" s="92" t="str">
        <f t="shared" si="2"/>
        <v/>
      </c>
      <c r="O31" s="125" t="str">
        <f>IF($B31="","",VLOOKUP($B31,全部!$B$9:$P$508,14,0))</f>
        <v/>
      </c>
      <c r="P31" s="125" t="str">
        <f>IF($B31="","",VLOOKUP($B31,全部!$B$9:$P$508,15,0))</f>
        <v/>
      </c>
    </row>
    <row r="32" spans="1:16" ht="18.95" customHeight="1" x14ac:dyDescent="0.25">
      <c r="A32" s="92">
        <f t="shared" si="3"/>
        <v>24</v>
      </c>
      <c r="B32" s="92"/>
      <c r="C32" s="137"/>
      <c r="D32" s="137"/>
      <c r="E32" s="137"/>
      <c r="F32" s="136"/>
      <c r="G32" s="92">
        <f t="shared" si="0"/>
        <v>0</v>
      </c>
      <c r="H32" s="92">
        <f t="shared" si="1"/>
        <v>0</v>
      </c>
      <c r="I32" s="113"/>
      <c r="J32" s="114" t="str">
        <f>IF($B32="","",VLOOKUP($B32,全部!$B$9:$P$508,9,0))</f>
        <v/>
      </c>
      <c r="K32" s="115" t="str">
        <f>IF($B32="","",VLOOKUP($B32,全部!$B$9:$P$508,10,0))</f>
        <v/>
      </c>
      <c r="L32" s="115" t="str">
        <f>IF($B32="","",VLOOKUP($B32,全部!$B$9:$P$508,11,0))</f>
        <v/>
      </c>
      <c r="M32" s="115" t="str">
        <f>IF($B32="","",VLOOKUP($B32,全部!$B$9:$P$508,12,0))</f>
        <v/>
      </c>
      <c r="N32" s="92" t="str">
        <f t="shared" si="2"/>
        <v/>
      </c>
      <c r="O32" s="125" t="str">
        <f>IF($B32="","",VLOOKUP($B32,全部!$B$9:$P$508,14,0))</f>
        <v/>
      </c>
      <c r="P32" s="125" t="str">
        <f>IF($B32="","",VLOOKUP($B32,全部!$B$9:$P$508,15,0))</f>
        <v/>
      </c>
    </row>
    <row r="33" spans="1:16" x14ac:dyDescent="0.25">
      <c r="A33" s="56">
        <f>$A$7</f>
        <v>115</v>
      </c>
      <c r="B33" s="55" t="str">
        <f>CHOOSE(IF(MOD(A7+1911,60)&lt;&gt;0,MOD(A7+1911,60),60),"(辛酉)","(壬戌)","(癸亥)","(甲子)","(已丑)","(丙寅)","(丁卯)","(戊辰)","(己巳)","(庚午)","(辛未)","(壬申)","(癸酉)","(甲戌)","(乙亥)","(丙子)","(丁丑)","(戊寅)","(已卯)","(庚辰)","(辛巳)","(壬午)","(癸未)","(甲申)","(乙酉)","(丙戌)","(丁亥)","(戊子)","(己丑)","(庚寅)","(辛卯)","(壬辰)","(癸巳)","(甲午)","(乙未)","(丙申)","(丁酉)","(戊戌)","(己亥)","(庚子)","(辛丑)","(壬寅)","(癸卯)","(甲辰)","(乙巳)","(丙午)","(丁未)","(戊申)","(己酉)","(庚戌)","(辛亥)","(壬子)","(癸丑)","(甲寅)","(乙卯)","(丙辰)","(丁巳)","(戊午)","(己未)","(庚申")</f>
        <v>(丙午)</v>
      </c>
      <c r="C33" s="53" t="s">
        <v>392</v>
      </c>
      <c r="D33" s="53"/>
      <c r="E33" s="53"/>
      <c r="F33" s="55"/>
      <c r="G33" s="55"/>
      <c r="H33" s="55"/>
      <c r="I33" s="53"/>
      <c r="J33" s="55"/>
      <c r="K33" s="55"/>
      <c r="L33" s="55"/>
      <c r="M33" s="55"/>
      <c r="N33" s="55"/>
      <c r="O33" s="126" t="s">
        <v>395</v>
      </c>
      <c r="P33" s="54" t="str">
        <f>CHOOSE(IF(MOD(A33+1911,60)&lt;&gt;0,MOD(A33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&amp;"大將軍"</f>
        <v>(文哲)大將軍</v>
      </c>
    </row>
    <row r="34" spans="1:16" x14ac:dyDescent="0.25">
      <c r="A34" s="39" t="s">
        <v>393</v>
      </c>
      <c r="B34" s="39" t="s">
        <v>2</v>
      </c>
      <c r="C34" s="99" t="str">
        <f>C8</f>
        <v>太歲燈</v>
      </c>
      <c r="D34" s="100" t="str">
        <f>D8</f>
        <v>光明燈</v>
      </c>
      <c r="E34" s="101" t="str">
        <f>E8</f>
        <v>財利燈</v>
      </c>
      <c r="F34" s="143" t="str">
        <f>F8</f>
        <v>補運</v>
      </c>
      <c r="G34" s="39" t="s">
        <v>379</v>
      </c>
      <c r="H34" s="39" t="s">
        <v>270</v>
      </c>
      <c r="I34" s="38" t="s">
        <v>6</v>
      </c>
      <c r="J34" s="39" t="s">
        <v>312</v>
      </c>
      <c r="K34" s="39" t="s">
        <v>375</v>
      </c>
      <c r="L34" s="39" t="s">
        <v>376</v>
      </c>
      <c r="M34" s="39" t="s">
        <v>377</v>
      </c>
      <c r="N34" s="39" t="s">
        <v>147</v>
      </c>
      <c r="O34" s="127" t="s">
        <v>8</v>
      </c>
      <c r="P34" s="40" t="s">
        <v>10</v>
      </c>
    </row>
    <row r="35" spans="1:16" ht="18.95" customHeight="1" x14ac:dyDescent="0.25">
      <c r="A35" s="92">
        <v>25</v>
      </c>
      <c r="B35" s="92"/>
      <c r="C35" s="113"/>
      <c r="D35" s="113"/>
      <c r="E35" s="113"/>
      <c r="F35" s="92"/>
      <c r="G35" s="92">
        <f t="shared" si="0"/>
        <v>0</v>
      </c>
      <c r="H35" s="92">
        <f>IF(I35="已收",C35+D35+E35+F35,0)</f>
        <v>0</v>
      </c>
      <c r="I35" s="113"/>
      <c r="J35" s="149" t="str">
        <f>IF($B35="","",VLOOKUP($B35,全部!$B$9:$P$508,9,0))</f>
        <v/>
      </c>
      <c r="K35" s="150" t="str">
        <f>IF($B35="","",VLOOKUP($B35,全部!$B$9:$P$508,10,0))</f>
        <v/>
      </c>
      <c r="L35" s="150" t="str">
        <f>IF($B35="","",VLOOKUP($B35,全部!$B$9:$P$508,11,0))</f>
        <v/>
      </c>
      <c r="M35" s="150" t="str">
        <f>IF($B35="","",VLOOKUP($B35,全部!$B$9:$P$508,12,0))</f>
        <v/>
      </c>
      <c r="N35" s="92" t="str">
        <f>IF($B35="","",CHOOSE(IF(MOD(J35+1911,12)&lt;&gt;0,MOD(J35+1911,12),12),"雞","狗","豬","鼠","牛","虎","兔","龍","蛇","馬","羊","猴"))</f>
        <v/>
      </c>
      <c r="O35" s="125" t="str">
        <f>IF($B35="","",VLOOKUP($B35,全部!$B$9:$P$508,14,0))</f>
        <v/>
      </c>
      <c r="P35" s="125" t="str">
        <f>IF($B35="","",VLOOKUP($B35,全部!$B$9:$P$508,15,0))</f>
        <v/>
      </c>
    </row>
    <row r="36" spans="1:16" ht="18.95" customHeight="1" x14ac:dyDescent="0.25">
      <c r="A36" s="92">
        <f>A35+1</f>
        <v>26</v>
      </c>
      <c r="B36" s="92"/>
      <c r="C36" s="113"/>
      <c r="D36" s="113"/>
      <c r="E36" s="113"/>
      <c r="F36" s="92"/>
      <c r="G36" s="92">
        <f t="shared" si="0"/>
        <v>0</v>
      </c>
      <c r="H36" s="92">
        <f t="shared" ref="H36:H61" si="5">IF(I36="已收",C36+D36+E36+F36,0)</f>
        <v>0</v>
      </c>
      <c r="I36" s="113"/>
      <c r="J36" s="149" t="str">
        <f>IF($B36="","",VLOOKUP($B36,全部!$B$9:$P$508,9,0))</f>
        <v/>
      </c>
      <c r="K36" s="150" t="str">
        <f>IF($B36="","",VLOOKUP($B36,全部!$B$9:$P$508,10,0))</f>
        <v/>
      </c>
      <c r="L36" s="150" t="str">
        <f>IF($B36="","",VLOOKUP($B36,全部!$B$9:$P$508,11,0))</f>
        <v/>
      </c>
      <c r="M36" s="150" t="str">
        <f>IF($B36="","",VLOOKUP($B36,全部!$B$9:$P$508,12,0))</f>
        <v/>
      </c>
      <c r="N36" s="92" t="str">
        <f t="shared" ref="N36:N61" si="6">IF($B36="","",CHOOSE(IF(MOD(J36+1911,12)&lt;&gt;0,MOD(J36+1911,12),12),"雞","狗","豬","鼠","牛","虎","兔","龍","蛇","馬","羊","猴"))</f>
        <v/>
      </c>
      <c r="O36" s="125" t="str">
        <f>IF($B36="","",VLOOKUP($B36,全部!$B$9:$P$508,14,0))</f>
        <v/>
      </c>
      <c r="P36" s="125" t="str">
        <f>IF($B36="","",VLOOKUP($B36,全部!$B$9:$P$508,15,0))</f>
        <v/>
      </c>
    </row>
    <row r="37" spans="1:16" ht="18.95" customHeight="1" x14ac:dyDescent="0.25">
      <c r="A37" s="92">
        <f t="shared" ref="A37:A61" si="7">A36+1</f>
        <v>27</v>
      </c>
      <c r="B37" s="92"/>
      <c r="C37" s="113"/>
      <c r="D37" s="113"/>
      <c r="E37" s="113"/>
      <c r="F37" s="92"/>
      <c r="G37" s="92">
        <f t="shared" si="0"/>
        <v>0</v>
      </c>
      <c r="H37" s="92">
        <f t="shared" si="5"/>
        <v>0</v>
      </c>
      <c r="I37" s="113"/>
      <c r="J37" s="149" t="str">
        <f>IF($B37="","",VLOOKUP($B37,全部!$B$9:$P$508,9,0))</f>
        <v/>
      </c>
      <c r="K37" s="150" t="str">
        <f>IF($B37="","",VLOOKUP($B37,全部!$B$9:$P$508,10,0))</f>
        <v/>
      </c>
      <c r="L37" s="150" t="str">
        <f>IF($B37="","",VLOOKUP($B37,全部!$B$9:$P$508,11,0))</f>
        <v/>
      </c>
      <c r="M37" s="150" t="str">
        <f>IF($B37="","",VLOOKUP($B37,全部!$B$9:$P$508,12,0))</f>
        <v/>
      </c>
      <c r="N37" s="92" t="str">
        <f t="shared" si="6"/>
        <v/>
      </c>
      <c r="O37" s="125" t="str">
        <f>IF($B37="","",VLOOKUP($B37,全部!$B$9:$P$508,14,0))</f>
        <v/>
      </c>
      <c r="P37" s="125" t="str">
        <f>IF($B37="","",VLOOKUP($B37,全部!$B$9:$P$508,15,0))</f>
        <v/>
      </c>
    </row>
    <row r="38" spans="1:16" ht="18.95" customHeight="1" x14ac:dyDescent="0.25">
      <c r="A38" s="92">
        <f t="shared" si="7"/>
        <v>28</v>
      </c>
      <c r="B38" s="92"/>
      <c r="C38" s="113"/>
      <c r="D38" s="113"/>
      <c r="E38" s="113"/>
      <c r="F38" s="92"/>
      <c r="G38" s="92">
        <f t="shared" si="0"/>
        <v>0</v>
      </c>
      <c r="H38" s="92">
        <f t="shared" si="5"/>
        <v>0</v>
      </c>
      <c r="I38" s="113"/>
      <c r="J38" s="149" t="str">
        <f>IF($B38="","",VLOOKUP($B38,全部!$B$9:$P$508,9,0))</f>
        <v/>
      </c>
      <c r="K38" s="150" t="str">
        <f>IF($B38="","",VLOOKUP($B38,全部!$B$9:$P$508,10,0))</f>
        <v/>
      </c>
      <c r="L38" s="150" t="str">
        <f>IF($B38="","",VLOOKUP($B38,全部!$B$9:$P$508,11,0))</f>
        <v/>
      </c>
      <c r="M38" s="150" t="str">
        <f>IF($B38="","",VLOOKUP($B38,全部!$B$9:$P$508,12,0))</f>
        <v/>
      </c>
      <c r="N38" s="92" t="str">
        <f t="shared" si="6"/>
        <v/>
      </c>
      <c r="O38" s="125" t="str">
        <f>IF($B38="","",VLOOKUP($B38,全部!$B$9:$P$508,14,0))</f>
        <v/>
      </c>
      <c r="P38" s="125" t="str">
        <f>IF($B38="","",VLOOKUP($B38,全部!$B$9:$P$508,15,0))</f>
        <v/>
      </c>
    </row>
    <row r="39" spans="1:16" ht="18.95" customHeight="1" x14ac:dyDescent="0.25">
      <c r="A39" s="92">
        <f t="shared" si="7"/>
        <v>29</v>
      </c>
      <c r="B39" s="92"/>
      <c r="C39" s="113"/>
      <c r="D39" s="113"/>
      <c r="E39" s="113"/>
      <c r="F39" s="92"/>
      <c r="G39" s="92">
        <f t="shared" si="0"/>
        <v>0</v>
      </c>
      <c r="H39" s="92">
        <f t="shared" si="5"/>
        <v>0</v>
      </c>
      <c r="I39" s="113"/>
      <c r="J39" s="149" t="str">
        <f>IF($B39="","",VLOOKUP($B39,全部!$B$9:$P$508,9,0))</f>
        <v/>
      </c>
      <c r="K39" s="150" t="str">
        <f>IF($B39="","",VLOOKUP($B39,全部!$B$9:$P$508,10,0))</f>
        <v/>
      </c>
      <c r="L39" s="150" t="str">
        <f>IF($B39="","",VLOOKUP($B39,全部!$B$9:$P$508,11,0))</f>
        <v/>
      </c>
      <c r="M39" s="150" t="str">
        <f>IF($B39="","",VLOOKUP($B39,全部!$B$9:$P$508,12,0))</f>
        <v/>
      </c>
      <c r="N39" s="92" t="str">
        <f t="shared" si="6"/>
        <v/>
      </c>
      <c r="O39" s="125" t="str">
        <f>IF($B39="","",VLOOKUP($B39,全部!$B$9:$P$508,14,0))</f>
        <v/>
      </c>
      <c r="P39" s="125" t="str">
        <f>IF($B39="","",VLOOKUP($B39,全部!$B$9:$P$508,15,0))</f>
        <v/>
      </c>
    </row>
    <row r="40" spans="1:16" ht="18.95" customHeight="1" x14ac:dyDescent="0.25">
      <c r="A40" s="92">
        <f t="shared" si="7"/>
        <v>30</v>
      </c>
      <c r="B40" s="92"/>
      <c r="C40" s="113"/>
      <c r="D40" s="113"/>
      <c r="E40" s="113"/>
      <c r="F40" s="92"/>
      <c r="G40" s="92">
        <f t="shared" si="0"/>
        <v>0</v>
      </c>
      <c r="H40" s="92">
        <f t="shared" si="5"/>
        <v>0</v>
      </c>
      <c r="I40" s="113"/>
      <c r="J40" s="149" t="str">
        <f>IF($B40="","",VLOOKUP($B40,全部!$B$9:$P$508,9,0))</f>
        <v/>
      </c>
      <c r="K40" s="150" t="str">
        <f>IF($B40="","",VLOOKUP($B40,全部!$B$9:$P$508,10,0))</f>
        <v/>
      </c>
      <c r="L40" s="150" t="str">
        <f>IF($B40="","",VLOOKUP($B40,全部!$B$9:$P$508,11,0))</f>
        <v/>
      </c>
      <c r="M40" s="150" t="str">
        <f>IF($B40="","",VLOOKUP($B40,全部!$B$9:$P$508,12,0))</f>
        <v/>
      </c>
      <c r="N40" s="92" t="str">
        <f t="shared" si="6"/>
        <v/>
      </c>
      <c r="O40" s="125" t="str">
        <f>IF($B40="","",VLOOKUP($B40,全部!$B$9:$P$508,14,0))</f>
        <v/>
      </c>
      <c r="P40" s="125" t="str">
        <f>IF($B40="","",VLOOKUP($B40,全部!$B$9:$P$508,15,0))</f>
        <v/>
      </c>
    </row>
    <row r="41" spans="1:16" ht="18.95" customHeight="1" x14ac:dyDescent="0.25">
      <c r="A41" s="92">
        <f t="shared" si="7"/>
        <v>31</v>
      </c>
      <c r="B41" s="92"/>
      <c r="C41" s="113"/>
      <c r="D41" s="113"/>
      <c r="E41" s="113"/>
      <c r="F41" s="92"/>
      <c r="G41" s="92">
        <f t="shared" si="0"/>
        <v>0</v>
      </c>
      <c r="H41" s="92">
        <f t="shared" si="5"/>
        <v>0</v>
      </c>
      <c r="I41" s="113"/>
      <c r="J41" s="149" t="str">
        <f>IF($B41="","",VLOOKUP($B41,全部!$B$9:$P$508,9,0))</f>
        <v/>
      </c>
      <c r="K41" s="150" t="str">
        <f>IF($B41="","",VLOOKUP($B41,全部!$B$9:$P$508,10,0))</f>
        <v/>
      </c>
      <c r="L41" s="150" t="str">
        <f>IF($B41="","",VLOOKUP($B41,全部!$B$9:$P$508,11,0))</f>
        <v/>
      </c>
      <c r="M41" s="150" t="str">
        <f>IF($B41="","",VLOOKUP($B41,全部!$B$9:$P$508,12,0))</f>
        <v/>
      </c>
      <c r="N41" s="92" t="str">
        <f t="shared" si="6"/>
        <v/>
      </c>
      <c r="O41" s="125" t="str">
        <f>IF($B41="","",VLOOKUP($B41,全部!$B$9:$P$508,14,0))</f>
        <v/>
      </c>
      <c r="P41" s="125" t="str">
        <f>IF($B41="","",VLOOKUP($B41,全部!$B$9:$P$508,15,0))</f>
        <v/>
      </c>
    </row>
    <row r="42" spans="1:16" ht="18.95" customHeight="1" x14ac:dyDescent="0.25">
      <c r="A42" s="92">
        <f t="shared" si="7"/>
        <v>32</v>
      </c>
      <c r="B42" s="92"/>
      <c r="C42" s="113"/>
      <c r="D42" s="113"/>
      <c r="E42" s="113"/>
      <c r="F42" s="92"/>
      <c r="G42" s="92">
        <f t="shared" si="0"/>
        <v>0</v>
      </c>
      <c r="H42" s="92">
        <f t="shared" si="5"/>
        <v>0</v>
      </c>
      <c r="I42" s="113"/>
      <c r="J42" s="149" t="str">
        <f>IF($B42="","",VLOOKUP($B42,全部!$B$9:$P$508,9,0))</f>
        <v/>
      </c>
      <c r="K42" s="150" t="str">
        <f>IF($B42="","",VLOOKUP($B42,全部!$B$9:$P$508,10,0))</f>
        <v/>
      </c>
      <c r="L42" s="150" t="str">
        <f>IF($B42="","",VLOOKUP($B42,全部!$B$9:$P$508,11,0))</f>
        <v/>
      </c>
      <c r="M42" s="150" t="str">
        <f>IF($B42="","",VLOOKUP($B42,全部!$B$9:$P$508,12,0))</f>
        <v/>
      </c>
      <c r="N42" s="92" t="str">
        <f t="shared" si="6"/>
        <v/>
      </c>
      <c r="O42" s="125" t="str">
        <f>IF($B42="","",VLOOKUP($B42,全部!$B$9:$P$508,14,0))</f>
        <v/>
      </c>
      <c r="P42" s="125" t="str">
        <f>IF($B42="","",VLOOKUP($B42,全部!$B$9:$P$508,15,0))</f>
        <v/>
      </c>
    </row>
    <row r="43" spans="1:16" ht="18.95" customHeight="1" x14ac:dyDescent="0.25">
      <c r="A43" s="92">
        <f t="shared" si="7"/>
        <v>33</v>
      </c>
      <c r="B43" s="145"/>
      <c r="C43" s="113"/>
      <c r="D43" s="113"/>
      <c r="E43" s="113"/>
      <c r="F43" s="92"/>
      <c r="G43" s="92">
        <f t="shared" si="0"/>
        <v>0</v>
      </c>
      <c r="H43" s="92">
        <f t="shared" si="5"/>
        <v>0</v>
      </c>
      <c r="I43" s="113"/>
      <c r="J43" s="149" t="str">
        <f>IF($B43="","",VLOOKUP($B43,全部!$B$9:$P$508,9,0))</f>
        <v/>
      </c>
      <c r="K43" s="150" t="str">
        <f>IF($B43="","",VLOOKUP($B43,全部!$B$9:$P$508,10,0))</f>
        <v/>
      </c>
      <c r="L43" s="150" t="str">
        <f>IF($B43="","",VLOOKUP($B43,全部!$B$9:$P$508,11,0))</f>
        <v/>
      </c>
      <c r="M43" s="150" t="str">
        <f>IF($B43="","",VLOOKUP($B43,全部!$B$9:$P$508,12,0))</f>
        <v/>
      </c>
      <c r="N43" s="92" t="str">
        <f t="shared" si="6"/>
        <v/>
      </c>
      <c r="O43" s="125" t="str">
        <f>IF($B43="","",VLOOKUP($B43,全部!$B$9:$P$508,14,0))</f>
        <v/>
      </c>
      <c r="P43" s="125" t="str">
        <f>IF($B43="","",VLOOKUP($B43,全部!$B$9:$P$508,15,0))</f>
        <v/>
      </c>
    </row>
    <row r="44" spans="1:16" ht="18.95" customHeight="1" x14ac:dyDescent="0.25">
      <c r="A44" s="92">
        <f t="shared" si="7"/>
        <v>34</v>
      </c>
      <c r="B44" s="148"/>
      <c r="C44" s="113"/>
      <c r="D44" s="113"/>
      <c r="E44" s="113"/>
      <c r="F44" s="92"/>
      <c r="G44" s="92">
        <f t="shared" si="0"/>
        <v>0</v>
      </c>
      <c r="H44" s="92">
        <f t="shared" si="5"/>
        <v>0</v>
      </c>
      <c r="I44" s="113"/>
      <c r="J44" s="149" t="str">
        <f>IF($B44="","",VLOOKUP($B44,全部!$B$9:$P$508,9,0))</f>
        <v/>
      </c>
      <c r="K44" s="150" t="str">
        <f>IF($B44="","",VLOOKUP($B44,全部!$B$9:$P$508,10,0))</f>
        <v/>
      </c>
      <c r="L44" s="150" t="str">
        <f>IF($B44="","",VLOOKUP($B44,全部!$B$9:$P$508,11,0))</f>
        <v/>
      </c>
      <c r="M44" s="150" t="str">
        <f>IF($B44="","",VLOOKUP($B44,全部!$B$9:$P$508,12,0))</f>
        <v/>
      </c>
      <c r="N44" s="92" t="str">
        <f t="shared" si="6"/>
        <v/>
      </c>
      <c r="O44" s="125" t="str">
        <f>IF($B44="","",VLOOKUP($B44,全部!$B$9:$P$508,14,0))</f>
        <v/>
      </c>
      <c r="P44" s="125" t="str">
        <f>IF($B44="","",VLOOKUP($B44,全部!$B$9:$P$508,15,0))</f>
        <v/>
      </c>
    </row>
    <row r="45" spans="1:16" ht="18.95" customHeight="1" x14ac:dyDescent="0.25">
      <c r="A45" s="92">
        <f t="shared" si="7"/>
        <v>35</v>
      </c>
      <c r="B45" s="145"/>
      <c r="C45" s="113"/>
      <c r="D45" s="113"/>
      <c r="E45" s="113"/>
      <c r="F45" s="92"/>
      <c r="G45" s="92">
        <f t="shared" si="0"/>
        <v>0</v>
      </c>
      <c r="H45" s="92">
        <f t="shared" si="5"/>
        <v>0</v>
      </c>
      <c r="I45" s="113"/>
      <c r="J45" s="149" t="str">
        <f>IF($B45="","",VLOOKUP($B45,全部!$B$9:$P$508,9,0))</f>
        <v/>
      </c>
      <c r="K45" s="150" t="str">
        <f>IF($B45="","",VLOOKUP($B45,全部!$B$9:$P$508,10,0))</f>
        <v/>
      </c>
      <c r="L45" s="150" t="str">
        <f>IF($B45="","",VLOOKUP($B45,全部!$B$9:$P$508,11,0))</f>
        <v/>
      </c>
      <c r="M45" s="150" t="str">
        <f>IF($B45="","",VLOOKUP($B45,全部!$B$9:$P$508,12,0))</f>
        <v/>
      </c>
      <c r="N45" s="92" t="str">
        <f t="shared" si="6"/>
        <v/>
      </c>
      <c r="O45" s="125" t="str">
        <f>IF($B45="","",VLOOKUP($B45,全部!$B$9:$P$508,14,0))</f>
        <v/>
      </c>
      <c r="P45" s="125" t="str">
        <f>IF($B45="","",VLOOKUP($B45,全部!$B$9:$P$508,15,0))</f>
        <v/>
      </c>
    </row>
    <row r="46" spans="1:16" ht="18.95" customHeight="1" x14ac:dyDescent="0.25">
      <c r="A46" s="92">
        <f t="shared" si="7"/>
        <v>36</v>
      </c>
      <c r="B46" s="92"/>
      <c r="C46" s="113"/>
      <c r="D46" s="113"/>
      <c r="E46" s="113"/>
      <c r="F46" s="92"/>
      <c r="G46" s="92">
        <f t="shared" si="0"/>
        <v>0</v>
      </c>
      <c r="H46" s="92">
        <f t="shared" si="5"/>
        <v>0</v>
      </c>
      <c r="I46" s="113"/>
      <c r="J46" s="149" t="str">
        <f>IF($B46="","",VLOOKUP($B46,全部!$B$9:$P$508,9,0))</f>
        <v/>
      </c>
      <c r="K46" s="150" t="str">
        <f>IF($B46="","",VLOOKUP($B46,全部!$B$9:$P$508,10,0))</f>
        <v/>
      </c>
      <c r="L46" s="150" t="str">
        <f>IF($B46="","",VLOOKUP($B46,全部!$B$9:$P$508,11,0))</f>
        <v/>
      </c>
      <c r="M46" s="150" t="str">
        <f>IF($B46="","",VLOOKUP($B46,全部!$B$9:$P$508,12,0))</f>
        <v/>
      </c>
      <c r="N46" s="92" t="str">
        <f t="shared" si="6"/>
        <v/>
      </c>
      <c r="O46" s="125" t="str">
        <f>IF($B46="","",VLOOKUP($B46,全部!$B$9:$P$508,14,0))</f>
        <v/>
      </c>
      <c r="P46" s="125" t="str">
        <f>IF($B46="","",VLOOKUP($B46,全部!$B$9:$P$508,15,0))</f>
        <v/>
      </c>
    </row>
    <row r="47" spans="1:16" ht="18.95" customHeight="1" x14ac:dyDescent="0.25">
      <c r="A47" s="92">
        <f t="shared" si="7"/>
        <v>37</v>
      </c>
      <c r="B47" s="92"/>
      <c r="C47" s="113"/>
      <c r="D47" s="113"/>
      <c r="E47" s="113"/>
      <c r="F47" s="92"/>
      <c r="G47" s="92">
        <f t="shared" si="0"/>
        <v>0</v>
      </c>
      <c r="H47" s="92">
        <f t="shared" si="5"/>
        <v>0</v>
      </c>
      <c r="I47" s="113"/>
      <c r="J47" s="149" t="str">
        <f>IF($B47="","",VLOOKUP($B47,全部!$B$9:$P$508,9,0))</f>
        <v/>
      </c>
      <c r="K47" s="150" t="str">
        <f>IF($B47="","",VLOOKUP($B47,全部!$B$9:$P$508,10,0))</f>
        <v/>
      </c>
      <c r="L47" s="150" t="str">
        <f>IF($B47="","",VLOOKUP($B47,全部!$B$9:$P$508,11,0))</f>
        <v/>
      </c>
      <c r="M47" s="150" t="str">
        <f>IF($B47="","",VLOOKUP($B47,全部!$B$9:$P$508,12,0))</f>
        <v/>
      </c>
      <c r="N47" s="92" t="str">
        <f t="shared" si="6"/>
        <v/>
      </c>
      <c r="O47" s="125" t="str">
        <f>IF($B47="","",VLOOKUP($B47,全部!$B$9:$P$508,14,0))</f>
        <v/>
      </c>
      <c r="P47" s="125" t="str">
        <f>IF($B47="","",VLOOKUP($B47,全部!$B$9:$P$508,15,0))</f>
        <v/>
      </c>
    </row>
    <row r="48" spans="1:16" ht="18.95" customHeight="1" x14ac:dyDescent="0.25">
      <c r="A48" s="92">
        <f t="shared" si="7"/>
        <v>38</v>
      </c>
      <c r="B48" s="92"/>
      <c r="C48" s="113"/>
      <c r="D48" s="113"/>
      <c r="E48" s="113"/>
      <c r="F48" s="92"/>
      <c r="G48" s="92">
        <f t="shared" si="0"/>
        <v>0</v>
      </c>
      <c r="H48" s="92">
        <f t="shared" si="5"/>
        <v>0</v>
      </c>
      <c r="I48" s="113"/>
      <c r="J48" s="149" t="str">
        <f>IF($B48="","",VLOOKUP($B48,全部!$B$9:$P$508,9,0))</f>
        <v/>
      </c>
      <c r="K48" s="150" t="str">
        <f>IF($B48="","",VLOOKUP($B48,全部!$B$9:$P$508,10,0))</f>
        <v/>
      </c>
      <c r="L48" s="150" t="str">
        <f>IF($B48="","",VLOOKUP($B48,全部!$B$9:$P$508,11,0))</f>
        <v/>
      </c>
      <c r="M48" s="150" t="str">
        <f>IF($B48="","",VLOOKUP($B48,全部!$B$9:$P$508,12,0))</f>
        <v/>
      </c>
      <c r="N48" s="92" t="str">
        <f t="shared" si="6"/>
        <v/>
      </c>
      <c r="O48" s="125" t="str">
        <f>IF($B48="","",VLOOKUP($B48,全部!$B$9:$P$508,14,0))</f>
        <v/>
      </c>
      <c r="P48" s="125" t="str">
        <f>IF($B48="","",VLOOKUP($B48,全部!$B$9:$P$508,15,0))</f>
        <v/>
      </c>
    </row>
    <row r="49" spans="1:16" ht="18.95" customHeight="1" x14ac:dyDescent="0.25">
      <c r="A49" s="92">
        <f t="shared" si="7"/>
        <v>39</v>
      </c>
      <c r="B49" s="92"/>
      <c r="C49" s="113"/>
      <c r="D49" s="113"/>
      <c r="E49" s="113"/>
      <c r="F49" s="92"/>
      <c r="G49" s="92">
        <f t="shared" si="0"/>
        <v>0</v>
      </c>
      <c r="H49" s="92">
        <f t="shared" si="5"/>
        <v>0</v>
      </c>
      <c r="I49" s="113"/>
      <c r="J49" s="149" t="str">
        <f>IF($B49="","",VLOOKUP($B49,全部!$B$9:$P$508,9,0))</f>
        <v/>
      </c>
      <c r="K49" s="150" t="str">
        <f>IF($B49="","",VLOOKUP($B49,全部!$B$9:$P$508,10,0))</f>
        <v/>
      </c>
      <c r="L49" s="150" t="str">
        <f>IF($B49="","",VLOOKUP($B49,全部!$B$9:$P$508,11,0))</f>
        <v/>
      </c>
      <c r="M49" s="150" t="str">
        <f>IF($B49="","",VLOOKUP($B49,全部!$B$9:$P$508,12,0))</f>
        <v/>
      </c>
      <c r="N49" s="92" t="str">
        <f t="shared" si="6"/>
        <v/>
      </c>
      <c r="O49" s="125" t="str">
        <f>IF($B49="","",VLOOKUP($B49,全部!$B$9:$P$508,14,0))</f>
        <v/>
      </c>
      <c r="P49" s="125" t="str">
        <f>IF($B49="","",VLOOKUP($B49,全部!$B$9:$P$508,15,0))</f>
        <v/>
      </c>
    </row>
    <row r="50" spans="1:16" ht="18.95" customHeight="1" x14ac:dyDescent="0.25">
      <c r="A50" s="92">
        <f t="shared" si="7"/>
        <v>40</v>
      </c>
      <c r="B50" s="145"/>
      <c r="C50" s="113"/>
      <c r="D50" s="113"/>
      <c r="E50" s="113"/>
      <c r="F50" s="92"/>
      <c r="G50" s="92">
        <f t="shared" si="0"/>
        <v>0</v>
      </c>
      <c r="H50" s="92">
        <f t="shared" si="5"/>
        <v>0</v>
      </c>
      <c r="I50" s="113"/>
      <c r="J50" s="149" t="str">
        <f>IF($B50="","",VLOOKUP($B50,全部!$B$9:$P$508,9,0))</f>
        <v/>
      </c>
      <c r="K50" s="150" t="str">
        <f>IF($B50="","",VLOOKUP($B50,全部!$B$9:$P$508,10,0))</f>
        <v/>
      </c>
      <c r="L50" s="150" t="str">
        <f>IF($B50="","",VLOOKUP($B50,全部!$B$9:$P$508,11,0))</f>
        <v/>
      </c>
      <c r="M50" s="150" t="str">
        <f>IF($B50="","",VLOOKUP($B50,全部!$B$9:$P$508,12,0))</f>
        <v/>
      </c>
      <c r="N50" s="92" t="str">
        <f t="shared" si="6"/>
        <v/>
      </c>
      <c r="O50" s="125" t="str">
        <f>IF($B50="","",VLOOKUP($B50,全部!$B$9:$P$508,14,0))</f>
        <v/>
      </c>
      <c r="P50" s="125" t="str">
        <f>IF($B50="","",VLOOKUP($B50,全部!$B$9:$P$508,15,0))</f>
        <v/>
      </c>
    </row>
    <row r="51" spans="1:16" ht="18.95" customHeight="1" x14ac:dyDescent="0.25">
      <c r="A51" s="92">
        <f t="shared" si="7"/>
        <v>41</v>
      </c>
      <c r="B51" s="92"/>
      <c r="C51" s="113"/>
      <c r="D51" s="113"/>
      <c r="E51" s="113"/>
      <c r="F51" s="92"/>
      <c r="G51" s="92">
        <f t="shared" si="0"/>
        <v>0</v>
      </c>
      <c r="H51" s="92">
        <f t="shared" si="5"/>
        <v>0</v>
      </c>
      <c r="I51" s="113"/>
      <c r="J51" s="149" t="str">
        <f>IF($B51="","",VLOOKUP($B51,全部!$B$9:$P$508,9,0))</f>
        <v/>
      </c>
      <c r="K51" s="150" t="str">
        <f>IF($B51="","",VLOOKUP($B51,全部!$B$9:$P$508,10,0))</f>
        <v/>
      </c>
      <c r="L51" s="150" t="str">
        <f>IF($B51="","",VLOOKUP($B51,全部!$B$9:$P$508,11,0))</f>
        <v/>
      </c>
      <c r="M51" s="150" t="str">
        <f>IF($B51="","",VLOOKUP($B51,全部!$B$9:$P$508,12,0))</f>
        <v/>
      </c>
      <c r="N51" s="92" t="str">
        <f t="shared" si="6"/>
        <v/>
      </c>
      <c r="O51" s="125" t="str">
        <f>IF($B51="","",VLOOKUP($B51,全部!$B$9:$P$508,14,0))</f>
        <v/>
      </c>
      <c r="P51" s="125" t="str">
        <f>IF($B51="","",VLOOKUP($B51,全部!$B$9:$P$508,15,0))</f>
        <v/>
      </c>
    </row>
    <row r="52" spans="1:16" ht="18.95" customHeight="1" x14ac:dyDescent="0.25">
      <c r="A52" s="92">
        <f t="shared" si="7"/>
        <v>42</v>
      </c>
      <c r="B52" s="92"/>
      <c r="C52" s="113"/>
      <c r="D52" s="113"/>
      <c r="E52" s="113"/>
      <c r="F52" s="92"/>
      <c r="G52" s="92">
        <f t="shared" si="0"/>
        <v>0</v>
      </c>
      <c r="H52" s="92">
        <f t="shared" si="5"/>
        <v>0</v>
      </c>
      <c r="I52" s="113"/>
      <c r="J52" s="149" t="str">
        <f>IF($B52="","",VLOOKUP($B52,全部!$B$9:$P$508,9,0))</f>
        <v/>
      </c>
      <c r="K52" s="150" t="str">
        <f>IF($B52="","",VLOOKUP($B52,全部!$B$9:$P$508,10,0))</f>
        <v/>
      </c>
      <c r="L52" s="150" t="str">
        <f>IF($B52="","",VLOOKUP($B52,全部!$B$9:$P$508,11,0))</f>
        <v/>
      </c>
      <c r="M52" s="150" t="str">
        <f>IF($B52="","",VLOOKUP($B52,全部!$B$9:$P$508,12,0))</f>
        <v/>
      </c>
      <c r="N52" s="92" t="str">
        <f t="shared" si="6"/>
        <v/>
      </c>
      <c r="O52" s="125" t="str">
        <f>IF($B52="","",VLOOKUP($B52,全部!$B$9:$P$508,14,0))</f>
        <v/>
      </c>
      <c r="P52" s="125" t="str">
        <f>IF($B52="","",VLOOKUP($B52,全部!$B$9:$P$508,15,0))</f>
        <v/>
      </c>
    </row>
    <row r="53" spans="1:16" ht="18.95" customHeight="1" x14ac:dyDescent="0.25">
      <c r="A53" s="92">
        <f t="shared" si="7"/>
        <v>43</v>
      </c>
      <c r="B53" s="92"/>
      <c r="C53" s="113"/>
      <c r="D53" s="113"/>
      <c r="E53" s="113"/>
      <c r="F53" s="92"/>
      <c r="G53" s="92">
        <f t="shared" si="0"/>
        <v>0</v>
      </c>
      <c r="H53" s="92">
        <f t="shared" si="5"/>
        <v>0</v>
      </c>
      <c r="I53" s="113"/>
      <c r="J53" s="149" t="str">
        <f>IF($B53="","",VLOOKUP($B53,全部!$B$9:$P$508,9,0))</f>
        <v/>
      </c>
      <c r="K53" s="150" t="str">
        <f>IF($B53="","",VLOOKUP($B53,全部!$B$9:$P$508,10,0))</f>
        <v/>
      </c>
      <c r="L53" s="150" t="str">
        <f>IF($B53="","",VLOOKUP($B53,全部!$B$9:$P$508,11,0))</f>
        <v/>
      </c>
      <c r="M53" s="150" t="str">
        <f>IF($B53="","",VLOOKUP($B53,全部!$B$9:$P$508,12,0))</f>
        <v/>
      </c>
      <c r="N53" s="92" t="str">
        <f t="shared" si="6"/>
        <v/>
      </c>
      <c r="O53" s="125" t="str">
        <f>IF($B53="","",VLOOKUP($B53,全部!$B$9:$P$508,14,0))</f>
        <v/>
      </c>
      <c r="P53" s="125" t="str">
        <f>IF($B53="","",VLOOKUP($B53,全部!$B$9:$P$508,15,0))</f>
        <v/>
      </c>
    </row>
    <row r="54" spans="1:16" ht="18.95" customHeight="1" x14ac:dyDescent="0.25">
      <c r="A54" s="92">
        <f t="shared" si="7"/>
        <v>44</v>
      </c>
      <c r="B54" s="92"/>
      <c r="C54" s="113"/>
      <c r="D54" s="113"/>
      <c r="E54" s="113"/>
      <c r="F54" s="92"/>
      <c r="G54" s="92">
        <f t="shared" si="0"/>
        <v>0</v>
      </c>
      <c r="H54" s="92">
        <f t="shared" si="5"/>
        <v>0</v>
      </c>
      <c r="I54" s="113"/>
      <c r="J54" s="149" t="str">
        <f>IF($B54="","",VLOOKUP($B54,全部!$B$9:$P$508,9,0))</f>
        <v/>
      </c>
      <c r="K54" s="150" t="str">
        <f>IF($B54="","",VLOOKUP($B54,全部!$B$9:$P$508,10,0))</f>
        <v/>
      </c>
      <c r="L54" s="150" t="str">
        <f>IF($B54="","",VLOOKUP($B54,全部!$B$9:$P$508,11,0))</f>
        <v/>
      </c>
      <c r="M54" s="150" t="str">
        <f>IF($B54="","",VLOOKUP($B54,全部!$B$9:$P$508,12,0))</f>
        <v/>
      </c>
      <c r="N54" s="92" t="str">
        <f t="shared" si="6"/>
        <v/>
      </c>
      <c r="O54" s="125" t="str">
        <f>IF($B54="","",VLOOKUP($B54,全部!$B$9:$P$508,14,0))</f>
        <v/>
      </c>
      <c r="P54" s="125" t="str">
        <f>IF($B54="","",VLOOKUP($B54,全部!$B$9:$P$508,15,0))</f>
        <v/>
      </c>
    </row>
    <row r="55" spans="1:16" ht="18.95" customHeight="1" x14ac:dyDescent="0.25">
      <c r="A55" s="92">
        <f t="shared" si="7"/>
        <v>45</v>
      </c>
      <c r="B55" s="92"/>
      <c r="C55" s="113"/>
      <c r="D55" s="113"/>
      <c r="E55" s="113"/>
      <c r="F55" s="92"/>
      <c r="G55" s="92">
        <f t="shared" si="0"/>
        <v>0</v>
      </c>
      <c r="H55" s="92">
        <f t="shared" si="5"/>
        <v>0</v>
      </c>
      <c r="I55" s="113"/>
      <c r="J55" s="149" t="str">
        <f>IF($B55="","",VLOOKUP($B55,全部!$B$9:$P$508,9,0))</f>
        <v/>
      </c>
      <c r="K55" s="150" t="str">
        <f>IF($B55="","",VLOOKUP($B55,全部!$B$9:$P$508,10,0))</f>
        <v/>
      </c>
      <c r="L55" s="150" t="str">
        <f>IF($B55="","",VLOOKUP($B55,全部!$B$9:$P$508,11,0))</f>
        <v/>
      </c>
      <c r="M55" s="150" t="str">
        <f>IF($B55="","",VLOOKUP($B55,全部!$B$9:$P$508,12,0))</f>
        <v/>
      </c>
      <c r="N55" s="92" t="str">
        <f t="shared" si="6"/>
        <v/>
      </c>
      <c r="O55" s="125" t="str">
        <f>IF($B55="","",VLOOKUP($B55,全部!$B$9:$P$508,14,0))</f>
        <v/>
      </c>
      <c r="P55" s="125" t="str">
        <f>IF($B55="","",VLOOKUP($B55,全部!$B$9:$P$508,15,0))</f>
        <v/>
      </c>
    </row>
    <row r="56" spans="1:16" ht="18.95" customHeight="1" x14ac:dyDescent="0.25">
      <c r="A56" s="92">
        <f t="shared" si="7"/>
        <v>46</v>
      </c>
      <c r="B56" s="92"/>
      <c r="C56" s="113"/>
      <c r="D56" s="113"/>
      <c r="E56" s="113"/>
      <c r="F56" s="92"/>
      <c r="G56" s="92">
        <f t="shared" si="0"/>
        <v>0</v>
      </c>
      <c r="H56" s="92">
        <f t="shared" si="5"/>
        <v>0</v>
      </c>
      <c r="I56" s="113"/>
      <c r="J56" s="149" t="str">
        <f>IF($B56="","",VLOOKUP($B56,全部!$B$9:$P$508,9,0))</f>
        <v/>
      </c>
      <c r="K56" s="150" t="str">
        <f>IF($B56="","",VLOOKUP($B56,全部!$B$9:$P$508,10,0))</f>
        <v/>
      </c>
      <c r="L56" s="150" t="str">
        <f>IF($B56="","",VLOOKUP($B56,全部!$B$9:$P$508,11,0))</f>
        <v/>
      </c>
      <c r="M56" s="150" t="str">
        <f>IF($B56="","",VLOOKUP($B56,全部!$B$9:$P$508,12,0))</f>
        <v/>
      </c>
      <c r="N56" s="92" t="str">
        <f t="shared" si="6"/>
        <v/>
      </c>
      <c r="O56" s="125" t="str">
        <f>IF($B56="","",VLOOKUP($B56,全部!$B$9:$P$508,14,0))</f>
        <v/>
      </c>
      <c r="P56" s="125" t="str">
        <f>IF($B56="","",VLOOKUP($B56,全部!$B$9:$P$508,15,0))</f>
        <v/>
      </c>
    </row>
    <row r="57" spans="1:16" ht="18.95" customHeight="1" x14ac:dyDescent="0.25">
      <c r="A57" s="92">
        <f t="shared" si="7"/>
        <v>47</v>
      </c>
      <c r="B57" s="92"/>
      <c r="C57" s="113"/>
      <c r="D57" s="113"/>
      <c r="E57" s="113"/>
      <c r="F57" s="92"/>
      <c r="G57" s="92">
        <f t="shared" si="0"/>
        <v>0</v>
      </c>
      <c r="H57" s="92">
        <f t="shared" si="5"/>
        <v>0</v>
      </c>
      <c r="I57" s="113"/>
      <c r="J57" s="149" t="str">
        <f>IF($B57="","",VLOOKUP($B57,全部!$B$9:$P$508,9,0))</f>
        <v/>
      </c>
      <c r="K57" s="150" t="str">
        <f>IF($B57="","",VLOOKUP($B57,全部!$B$9:$P$508,10,0))</f>
        <v/>
      </c>
      <c r="L57" s="150" t="str">
        <f>IF($B57="","",VLOOKUP($B57,全部!$B$9:$P$508,11,0))</f>
        <v/>
      </c>
      <c r="M57" s="150" t="str">
        <f>IF($B57="","",VLOOKUP($B57,全部!$B$9:$P$508,12,0))</f>
        <v/>
      </c>
      <c r="N57" s="92" t="str">
        <f t="shared" si="6"/>
        <v/>
      </c>
      <c r="O57" s="125" t="str">
        <f>IF($B57="","",VLOOKUP($B57,全部!$B$9:$P$508,14,0))</f>
        <v/>
      </c>
      <c r="P57" s="125" t="str">
        <f>IF($B57="","",VLOOKUP($B57,全部!$B$9:$P$508,15,0))</f>
        <v/>
      </c>
    </row>
    <row r="58" spans="1:16" ht="18.95" customHeight="1" x14ac:dyDescent="0.25">
      <c r="A58" s="92">
        <f t="shared" si="7"/>
        <v>48</v>
      </c>
      <c r="B58" s="92"/>
      <c r="C58" s="113"/>
      <c r="D58" s="113"/>
      <c r="E58" s="113"/>
      <c r="F58" s="92"/>
      <c r="G58" s="92">
        <f t="shared" si="0"/>
        <v>0</v>
      </c>
      <c r="H58" s="92">
        <f t="shared" si="5"/>
        <v>0</v>
      </c>
      <c r="I58" s="113"/>
      <c r="J58" s="149" t="str">
        <f>IF($B58="","",VLOOKUP($B58,全部!$B$9:$P$508,9,0))</f>
        <v/>
      </c>
      <c r="K58" s="150" t="str">
        <f>IF($B58="","",VLOOKUP($B58,全部!$B$9:$P$508,10,0))</f>
        <v/>
      </c>
      <c r="L58" s="150" t="str">
        <f>IF($B58="","",VLOOKUP($B58,全部!$B$9:$P$508,11,0))</f>
        <v/>
      </c>
      <c r="M58" s="150" t="str">
        <f>IF($B58="","",VLOOKUP($B58,全部!$B$9:$P$508,12,0))</f>
        <v/>
      </c>
      <c r="N58" s="92" t="str">
        <f t="shared" si="6"/>
        <v/>
      </c>
      <c r="O58" s="125" t="str">
        <f>IF($B58="","",VLOOKUP($B58,全部!$B$9:$P$508,14,0))</f>
        <v/>
      </c>
      <c r="P58" s="125" t="str">
        <f>IF($B58="","",VLOOKUP($B58,全部!$B$9:$P$508,15,0))</f>
        <v/>
      </c>
    </row>
    <row r="59" spans="1:16" ht="18.95" customHeight="1" x14ac:dyDescent="0.25">
      <c r="A59" s="92">
        <f t="shared" si="7"/>
        <v>49</v>
      </c>
      <c r="B59" s="92"/>
      <c r="C59" s="113"/>
      <c r="D59" s="113"/>
      <c r="E59" s="113"/>
      <c r="F59" s="92"/>
      <c r="G59" s="92">
        <f t="shared" si="0"/>
        <v>0</v>
      </c>
      <c r="H59" s="92">
        <f t="shared" si="5"/>
        <v>0</v>
      </c>
      <c r="I59" s="113"/>
      <c r="J59" s="149" t="str">
        <f>IF($B59="","",VLOOKUP($B59,全部!$B$9:$P$508,9,0))</f>
        <v/>
      </c>
      <c r="K59" s="150" t="str">
        <f>IF($B59="","",VLOOKUP($B59,全部!$B$9:$P$508,10,0))</f>
        <v/>
      </c>
      <c r="L59" s="150" t="str">
        <f>IF($B59="","",VLOOKUP($B59,全部!$B$9:$P$508,11,0))</f>
        <v/>
      </c>
      <c r="M59" s="150" t="str">
        <f>IF($B59="","",VLOOKUP($B59,全部!$B$9:$P$508,12,0))</f>
        <v/>
      </c>
      <c r="N59" s="92" t="str">
        <f t="shared" si="6"/>
        <v/>
      </c>
      <c r="O59" s="125" t="str">
        <f>IF($B59="","",VLOOKUP($B59,全部!$B$9:$P$508,14,0))</f>
        <v/>
      </c>
      <c r="P59" s="125" t="str">
        <f>IF($B59="","",VLOOKUP($B59,全部!$B$9:$P$508,15,0))</f>
        <v/>
      </c>
    </row>
    <row r="60" spans="1:16" ht="18.95" customHeight="1" x14ac:dyDescent="0.25">
      <c r="A60" s="92">
        <f t="shared" si="7"/>
        <v>50</v>
      </c>
      <c r="B60" s="92"/>
      <c r="C60" s="113"/>
      <c r="D60" s="113"/>
      <c r="E60" s="113"/>
      <c r="F60" s="92"/>
      <c r="G60" s="92">
        <f t="shared" si="0"/>
        <v>0</v>
      </c>
      <c r="H60" s="92">
        <f t="shared" si="5"/>
        <v>0</v>
      </c>
      <c r="I60" s="113"/>
      <c r="J60" s="149" t="str">
        <f>IF($B60="","",VLOOKUP($B60,全部!$B$9:$P$508,9,0))</f>
        <v/>
      </c>
      <c r="K60" s="150" t="str">
        <f>IF($B60="","",VLOOKUP($B60,全部!$B$9:$P$508,10,0))</f>
        <v/>
      </c>
      <c r="L60" s="150" t="str">
        <f>IF($B60="","",VLOOKUP($B60,全部!$B$9:$P$508,11,0))</f>
        <v/>
      </c>
      <c r="M60" s="150" t="str">
        <f>IF($B60="","",VLOOKUP($B60,全部!$B$9:$P$508,12,0))</f>
        <v/>
      </c>
      <c r="N60" s="92" t="str">
        <f t="shared" si="6"/>
        <v/>
      </c>
      <c r="O60" s="125" t="str">
        <f>IF($B60="","",VLOOKUP($B60,全部!$B$9:$P$508,14,0))</f>
        <v/>
      </c>
      <c r="P60" s="125" t="str">
        <f>IF($B60="","",VLOOKUP($B60,全部!$B$9:$P$508,15,0))</f>
        <v/>
      </c>
    </row>
    <row r="61" spans="1:16" ht="18.95" customHeight="1" x14ac:dyDescent="0.25">
      <c r="A61" s="92">
        <f t="shared" si="7"/>
        <v>51</v>
      </c>
      <c r="B61" s="92"/>
      <c r="C61" s="113"/>
      <c r="D61" s="113"/>
      <c r="E61" s="113"/>
      <c r="F61" s="92"/>
      <c r="G61" s="92">
        <f t="shared" si="0"/>
        <v>0</v>
      </c>
      <c r="H61" s="92">
        <f t="shared" si="5"/>
        <v>0</v>
      </c>
      <c r="I61" s="113"/>
      <c r="J61" s="149" t="str">
        <f>IF($B61="","",VLOOKUP($B61,全部!$B$9:$P$508,9,0))</f>
        <v/>
      </c>
      <c r="K61" s="150" t="str">
        <f>IF($B61="","",VLOOKUP($B61,全部!$B$9:$P$508,10,0))</f>
        <v/>
      </c>
      <c r="L61" s="150" t="str">
        <f>IF($B61="","",VLOOKUP($B61,全部!$B$9:$P$508,11,0))</f>
        <v/>
      </c>
      <c r="M61" s="150" t="str">
        <f>IF($B61="","",VLOOKUP($B61,全部!$B$9:$P$508,12,0))</f>
        <v/>
      </c>
      <c r="N61" s="92" t="str">
        <f t="shared" si="6"/>
        <v/>
      </c>
      <c r="O61" s="125" t="str">
        <f>IF($B61="","",VLOOKUP($B61,全部!$B$9:$P$508,14,0))</f>
        <v/>
      </c>
      <c r="P61" s="125" t="str">
        <f>IF($B61="","",VLOOKUP($B61,全部!$B$9:$P$508,15,0))</f>
        <v/>
      </c>
    </row>
    <row r="62" spans="1:16" x14ac:dyDescent="0.25">
      <c r="A62" s="56">
        <f>$A$7</f>
        <v>115</v>
      </c>
      <c r="B62" s="55" t="str">
        <f>CHOOSE(IF(MOD(A36+1911,60)&lt;&gt;0,MOD(A36+1911,60),60),"(辛酉)","(壬戌)","(癸亥)","(甲子)","(已丑)","(丙寅)","(丁卯)","(戊辰)","(己巳)","(庚午)","(辛未)","(壬申)","(癸酉)","(甲戌)","(乙亥)","(丙子)","(丁丑)","(戊寅)","(已卯)","(庚辰)","(辛巳)","(壬午)","(癸未)","(甲申)","(乙酉)","(丙戌)","(丁亥)","(戊子)","(己丑)","(庚寅)","(辛卯)","(壬辰)","(癸巳)","(甲午)","(乙未)","(丙申)","(丁酉)","(戊戌)","(己亥)","(庚子)","(辛丑)","(壬寅)","(癸卯)","(甲辰)","(乙巳)","(丙午)","(丁未)","(戊申)","(己酉)","(庚戌)","(辛亥)","(壬子)","(癸丑)","(甲寅)","(乙卯)","(丙辰)","(丁巳)","(戊午)","(己未)","(庚申")</f>
        <v>(丁丑)</v>
      </c>
      <c r="C62" s="53" t="s">
        <v>392</v>
      </c>
      <c r="D62" s="53"/>
      <c r="E62" s="53"/>
      <c r="F62" s="55"/>
      <c r="G62" s="55"/>
      <c r="H62" s="55"/>
      <c r="I62" s="53"/>
      <c r="J62" s="55"/>
      <c r="K62" s="55"/>
      <c r="L62" s="55"/>
      <c r="M62" s="55"/>
      <c r="N62" s="55"/>
      <c r="O62" s="126" t="s">
        <v>395</v>
      </c>
      <c r="P62" s="54" t="str">
        <f>CHOOSE(IF(MOD(A62+1911,60)&lt;&gt;0,MOD(A62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&amp;"大將軍"</f>
        <v>(文哲)大將軍</v>
      </c>
    </row>
    <row r="63" spans="1:16" x14ac:dyDescent="0.25">
      <c r="A63" s="39" t="s">
        <v>393</v>
      </c>
      <c r="B63" s="39" t="s">
        <v>2</v>
      </c>
      <c r="C63" s="99">
        <f>C37</f>
        <v>0</v>
      </c>
      <c r="D63" s="100">
        <f>D37</f>
        <v>0</v>
      </c>
      <c r="E63" s="101">
        <f>E37</f>
        <v>0</v>
      </c>
      <c r="F63" s="143">
        <f>F37</f>
        <v>0</v>
      </c>
      <c r="G63" s="39" t="s">
        <v>379</v>
      </c>
      <c r="H63" s="39" t="s">
        <v>270</v>
      </c>
      <c r="I63" s="38" t="s">
        <v>6</v>
      </c>
      <c r="J63" s="39" t="s">
        <v>312</v>
      </c>
      <c r="K63" s="39" t="s">
        <v>375</v>
      </c>
      <c r="L63" s="39" t="s">
        <v>376</v>
      </c>
      <c r="M63" s="39" t="s">
        <v>377</v>
      </c>
      <c r="N63" s="39" t="s">
        <v>147</v>
      </c>
      <c r="O63" s="127" t="s">
        <v>8</v>
      </c>
      <c r="P63" s="40" t="s">
        <v>10</v>
      </c>
    </row>
    <row r="64" spans="1:16" ht="18.95" customHeight="1" x14ac:dyDescent="0.25">
      <c r="A64" s="92">
        <v>52</v>
      </c>
      <c r="B64" s="92"/>
      <c r="C64" s="113"/>
      <c r="D64" s="113"/>
      <c r="E64" s="113"/>
      <c r="F64" s="92"/>
      <c r="G64" s="92">
        <f t="shared" ref="G64:G90" si="8">IF(F64&gt;=600,1,0)</f>
        <v>0</v>
      </c>
      <c r="H64" s="92">
        <f>IF(I64="已收",C64+D64+E64+F64,0)</f>
        <v>0</v>
      </c>
      <c r="I64" s="113"/>
      <c r="J64" s="149" t="str">
        <f>IF($B64="","",VLOOKUP($B64,全部!$B$9:$P$508,9,0))</f>
        <v/>
      </c>
      <c r="K64" s="150" t="str">
        <f>IF($B64="","",VLOOKUP($B64,全部!$B$9:$P$508,10,0))</f>
        <v/>
      </c>
      <c r="L64" s="150" t="str">
        <f>IF($B64="","",VLOOKUP($B64,全部!$B$9:$P$508,11,0))</f>
        <v/>
      </c>
      <c r="M64" s="150" t="str">
        <f>IF($B64="","",VLOOKUP($B64,全部!$B$9:$P$508,12,0))</f>
        <v/>
      </c>
      <c r="N64" s="92" t="str">
        <f>IF($B64="","",CHOOSE(IF(MOD(J64+1911,12)&lt;&gt;0,MOD(J64+1911,12),12),"雞","狗","豬","鼠","牛","虎","兔","龍","蛇","馬","羊","猴"))</f>
        <v/>
      </c>
      <c r="O64" s="125" t="str">
        <f>IF($B64="","",VLOOKUP($B64,全部!$B$9:$P$508,14,0))</f>
        <v/>
      </c>
      <c r="P64" s="125" t="str">
        <f>IF($B64="","",VLOOKUP($B64,全部!$B$9:$P$508,15,0))</f>
        <v/>
      </c>
    </row>
    <row r="65" spans="1:16" ht="18.95" customHeight="1" x14ac:dyDescent="0.25">
      <c r="A65" s="92">
        <f>A64+1</f>
        <v>53</v>
      </c>
      <c r="B65" s="92"/>
      <c r="C65" s="113"/>
      <c r="D65" s="113"/>
      <c r="E65" s="113"/>
      <c r="F65" s="92"/>
      <c r="G65" s="92">
        <f t="shared" si="8"/>
        <v>0</v>
      </c>
      <c r="H65" s="92">
        <f t="shared" ref="H65:H90" si="9">IF(I65="已收",C65+D65+E65+F65,0)</f>
        <v>0</v>
      </c>
      <c r="I65" s="113"/>
      <c r="J65" s="149" t="str">
        <f>IF($B65="","",VLOOKUP($B65,全部!$B$9:$P$508,9,0))</f>
        <v/>
      </c>
      <c r="K65" s="150" t="str">
        <f>IF($B65="","",VLOOKUP($B65,全部!$B$9:$P$508,10,0))</f>
        <v/>
      </c>
      <c r="L65" s="150" t="str">
        <f>IF($B65="","",VLOOKUP($B65,全部!$B$9:$P$508,11,0))</f>
        <v/>
      </c>
      <c r="M65" s="150" t="str">
        <f>IF($B65="","",VLOOKUP($B65,全部!$B$9:$P$508,12,0))</f>
        <v/>
      </c>
      <c r="N65" s="92" t="str">
        <f t="shared" ref="N65:N90" si="10">IF($B65="","",CHOOSE(IF(MOD(J65+1911,12)&lt;&gt;0,MOD(J65+1911,12),12),"雞","狗","豬","鼠","牛","虎","兔","龍","蛇","馬","羊","猴"))</f>
        <v/>
      </c>
      <c r="O65" s="125" t="str">
        <f>IF($B65="","",VLOOKUP($B65,全部!$B$9:$P$508,14,0))</f>
        <v/>
      </c>
      <c r="P65" s="125" t="str">
        <f>IF($B65="","",VLOOKUP($B65,全部!$B$9:$P$508,15,0))</f>
        <v/>
      </c>
    </row>
    <row r="66" spans="1:16" ht="18.95" customHeight="1" x14ac:dyDescent="0.25">
      <c r="A66" s="92">
        <f t="shared" ref="A66:A90" si="11">A65+1</f>
        <v>54</v>
      </c>
      <c r="B66" s="92"/>
      <c r="C66" s="113"/>
      <c r="D66" s="113"/>
      <c r="E66" s="113"/>
      <c r="F66" s="92"/>
      <c r="G66" s="92">
        <f t="shared" si="8"/>
        <v>0</v>
      </c>
      <c r="H66" s="92">
        <f t="shared" si="9"/>
        <v>0</v>
      </c>
      <c r="I66" s="113"/>
      <c r="J66" s="149" t="str">
        <f>IF($B66="","",VLOOKUP($B66,全部!$B$9:$P$508,9,0))</f>
        <v/>
      </c>
      <c r="K66" s="150" t="str">
        <f>IF($B66="","",VLOOKUP($B66,全部!$B$9:$P$508,10,0))</f>
        <v/>
      </c>
      <c r="L66" s="150" t="str">
        <f>IF($B66="","",VLOOKUP($B66,全部!$B$9:$P$508,11,0))</f>
        <v/>
      </c>
      <c r="M66" s="150" t="str">
        <f>IF($B66="","",VLOOKUP($B66,全部!$B$9:$P$508,12,0))</f>
        <v/>
      </c>
      <c r="N66" s="92" t="str">
        <f t="shared" si="10"/>
        <v/>
      </c>
      <c r="O66" s="125" t="str">
        <f>IF($B66="","",VLOOKUP($B66,全部!$B$9:$P$508,14,0))</f>
        <v/>
      </c>
      <c r="P66" s="125" t="str">
        <f>IF($B66="","",VLOOKUP($B66,全部!$B$9:$P$508,15,0))</f>
        <v/>
      </c>
    </row>
    <row r="67" spans="1:16" ht="18.95" customHeight="1" x14ac:dyDescent="0.25">
      <c r="A67" s="92">
        <f t="shared" si="11"/>
        <v>55</v>
      </c>
      <c r="B67" s="92"/>
      <c r="C67" s="113"/>
      <c r="D67" s="113"/>
      <c r="E67" s="113"/>
      <c r="F67" s="92"/>
      <c r="G67" s="92">
        <f t="shared" si="8"/>
        <v>0</v>
      </c>
      <c r="H67" s="92">
        <f t="shared" si="9"/>
        <v>0</v>
      </c>
      <c r="I67" s="113"/>
      <c r="J67" s="149" t="str">
        <f>IF($B67="","",VLOOKUP($B67,全部!$B$9:$P$508,9,0))</f>
        <v/>
      </c>
      <c r="K67" s="150" t="str">
        <f>IF($B67="","",VLOOKUP($B67,全部!$B$9:$P$508,10,0))</f>
        <v/>
      </c>
      <c r="L67" s="150" t="str">
        <f>IF($B67="","",VLOOKUP($B67,全部!$B$9:$P$508,11,0))</f>
        <v/>
      </c>
      <c r="M67" s="150" t="str">
        <f>IF($B67="","",VLOOKUP($B67,全部!$B$9:$P$508,12,0))</f>
        <v/>
      </c>
      <c r="N67" s="92" t="str">
        <f t="shared" si="10"/>
        <v/>
      </c>
      <c r="O67" s="125" t="str">
        <f>IF($B67="","",VLOOKUP($B67,全部!$B$9:$P$508,14,0))</f>
        <v/>
      </c>
      <c r="P67" s="125" t="str">
        <f>IF($B67="","",VLOOKUP($B67,全部!$B$9:$P$508,15,0))</f>
        <v/>
      </c>
    </row>
    <row r="68" spans="1:16" ht="18.95" customHeight="1" x14ac:dyDescent="0.25">
      <c r="A68" s="92">
        <f t="shared" si="11"/>
        <v>56</v>
      </c>
      <c r="B68" s="92"/>
      <c r="C68" s="113"/>
      <c r="D68" s="113"/>
      <c r="E68" s="113"/>
      <c r="F68" s="92"/>
      <c r="G68" s="92">
        <f t="shared" si="8"/>
        <v>0</v>
      </c>
      <c r="H68" s="92">
        <f t="shared" si="9"/>
        <v>0</v>
      </c>
      <c r="I68" s="113"/>
      <c r="J68" s="149" t="str">
        <f>IF($B68="","",VLOOKUP($B68,全部!$B$9:$P$508,9,0))</f>
        <v/>
      </c>
      <c r="K68" s="150" t="str">
        <f>IF($B68="","",VLOOKUP($B68,全部!$B$9:$P$508,10,0))</f>
        <v/>
      </c>
      <c r="L68" s="150" t="str">
        <f>IF($B68="","",VLOOKUP($B68,全部!$B$9:$P$508,11,0))</f>
        <v/>
      </c>
      <c r="M68" s="150" t="str">
        <f>IF($B68="","",VLOOKUP($B68,全部!$B$9:$P$508,12,0))</f>
        <v/>
      </c>
      <c r="N68" s="92" t="str">
        <f t="shared" si="10"/>
        <v/>
      </c>
      <c r="O68" s="125" t="str">
        <f>IF($B68="","",VLOOKUP($B68,全部!$B$9:$P$508,14,0))</f>
        <v/>
      </c>
      <c r="P68" s="125" t="str">
        <f>IF($B68="","",VLOOKUP($B68,全部!$B$9:$P$508,15,0))</f>
        <v/>
      </c>
    </row>
    <row r="69" spans="1:16" ht="18.95" customHeight="1" x14ac:dyDescent="0.25">
      <c r="A69" s="92">
        <f t="shared" si="11"/>
        <v>57</v>
      </c>
      <c r="B69" s="92"/>
      <c r="C69" s="113"/>
      <c r="D69" s="113"/>
      <c r="E69" s="113"/>
      <c r="F69" s="92"/>
      <c r="G69" s="92">
        <f t="shared" si="8"/>
        <v>0</v>
      </c>
      <c r="H69" s="92">
        <f t="shared" si="9"/>
        <v>0</v>
      </c>
      <c r="I69" s="113"/>
      <c r="J69" s="149" t="str">
        <f>IF($B69="","",VLOOKUP($B69,全部!$B$9:$P$508,9,0))</f>
        <v/>
      </c>
      <c r="K69" s="150" t="str">
        <f>IF($B69="","",VLOOKUP($B69,全部!$B$9:$P$508,10,0))</f>
        <v/>
      </c>
      <c r="L69" s="150" t="str">
        <f>IF($B69="","",VLOOKUP($B69,全部!$B$9:$P$508,11,0))</f>
        <v/>
      </c>
      <c r="M69" s="150" t="str">
        <f>IF($B69="","",VLOOKUP($B69,全部!$B$9:$P$508,12,0))</f>
        <v/>
      </c>
      <c r="N69" s="92" t="str">
        <f t="shared" si="10"/>
        <v/>
      </c>
      <c r="O69" s="125" t="str">
        <f>IF($B69="","",VLOOKUP($B69,全部!$B$9:$P$508,14,0))</f>
        <v/>
      </c>
      <c r="P69" s="125" t="str">
        <f>IF($B69="","",VLOOKUP($B69,全部!$B$9:$P$508,15,0))</f>
        <v/>
      </c>
    </row>
    <row r="70" spans="1:16" ht="18.95" customHeight="1" x14ac:dyDescent="0.25">
      <c r="A70" s="92">
        <f t="shared" si="11"/>
        <v>58</v>
      </c>
      <c r="B70" s="92"/>
      <c r="C70" s="113"/>
      <c r="D70" s="113"/>
      <c r="E70" s="113"/>
      <c r="F70" s="92"/>
      <c r="G70" s="92">
        <f t="shared" si="8"/>
        <v>0</v>
      </c>
      <c r="H70" s="92">
        <f t="shared" si="9"/>
        <v>0</v>
      </c>
      <c r="I70" s="113"/>
      <c r="J70" s="149" t="str">
        <f>IF($B70="","",VLOOKUP($B70,全部!$B$9:$P$508,9,0))</f>
        <v/>
      </c>
      <c r="K70" s="150" t="str">
        <f>IF($B70="","",VLOOKUP($B70,全部!$B$9:$P$508,10,0))</f>
        <v/>
      </c>
      <c r="L70" s="150" t="str">
        <f>IF($B70="","",VLOOKUP($B70,全部!$B$9:$P$508,11,0))</f>
        <v/>
      </c>
      <c r="M70" s="150" t="str">
        <f>IF($B70="","",VLOOKUP($B70,全部!$B$9:$P$508,12,0))</f>
        <v/>
      </c>
      <c r="N70" s="92" t="str">
        <f t="shared" si="10"/>
        <v/>
      </c>
      <c r="O70" s="125" t="str">
        <f>IF($B70="","",VLOOKUP($B70,全部!$B$9:$P$508,14,0))</f>
        <v/>
      </c>
      <c r="P70" s="125" t="str">
        <f>IF($B70="","",VLOOKUP($B70,全部!$B$9:$P$508,15,0))</f>
        <v/>
      </c>
    </row>
    <row r="71" spans="1:16" ht="18.95" customHeight="1" x14ac:dyDescent="0.25">
      <c r="A71" s="92">
        <f t="shared" si="11"/>
        <v>59</v>
      </c>
      <c r="B71" s="92"/>
      <c r="C71" s="113"/>
      <c r="D71" s="113"/>
      <c r="E71" s="113"/>
      <c r="F71" s="92"/>
      <c r="G71" s="92">
        <f t="shared" si="8"/>
        <v>0</v>
      </c>
      <c r="H71" s="92">
        <f t="shared" si="9"/>
        <v>0</v>
      </c>
      <c r="I71" s="113"/>
      <c r="J71" s="149" t="str">
        <f>IF($B71="","",VLOOKUP($B71,全部!$B$9:$P$508,9,0))</f>
        <v/>
      </c>
      <c r="K71" s="150" t="str">
        <f>IF($B71="","",VLOOKUP($B71,全部!$B$9:$P$508,10,0))</f>
        <v/>
      </c>
      <c r="L71" s="150" t="str">
        <f>IF($B71="","",VLOOKUP($B71,全部!$B$9:$P$508,11,0))</f>
        <v/>
      </c>
      <c r="M71" s="150" t="str">
        <f>IF($B71="","",VLOOKUP($B71,全部!$B$9:$P$508,12,0))</f>
        <v/>
      </c>
      <c r="N71" s="92" t="str">
        <f t="shared" si="10"/>
        <v/>
      </c>
      <c r="O71" s="125" t="str">
        <f>IF($B71="","",VLOOKUP($B71,全部!$B$9:$P$508,14,0))</f>
        <v/>
      </c>
      <c r="P71" s="125" t="str">
        <f>IF($B71="","",VLOOKUP($B71,全部!$B$9:$P$508,15,0))</f>
        <v/>
      </c>
    </row>
    <row r="72" spans="1:16" ht="18.95" customHeight="1" x14ac:dyDescent="0.25">
      <c r="A72" s="92">
        <f t="shared" si="11"/>
        <v>60</v>
      </c>
      <c r="B72" s="145"/>
      <c r="C72" s="113"/>
      <c r="D72" s="113"/>
      <c r="E72" s="113"/>
      <c r="F72" s="92"/>
      <c r="G72" s="92">
        <f t="shared" si="8"/>
        <v>0</v>
      </c>
      <c r="H72" s="92">
        <f t="shared" si="9"/>
        <v>0</v>
      </c>
      <c r="I72" s="113"/>
      <c r="J72" s="149" t="str">
        <f>IF($B72="","",VLOOKUP($B72,全部!$B$9:$P$508,9,0))</f>
        <v/>
      </c>
      <c r="K72" s="150" t="str">
        <f>IF($B72="","",VLOOKUP($B72,全部!$B$9:$P$508,10,0))</f>
        <v/>
      </c>
      <c r="L72" s="150" t="str">
        <f>IF($B72="","",VLOOKUP($B72,全部!$B$9:$P$508,11,0))</f>
        <v/>
      </c>
      <c r="M72" s="150" t="str">
        <f>IF($B72="","",VLOOKUP($B72,全部!$B$9:$P$508,12,0))</f>
        <v/>
      </c>
      <c r="N72" s="92" t="str">
        <f t="shared" si="10"/>
        <v/>
      </c>
      <c r="O72" s="125" t="str">
        <f>IF($B72="","",VLOOKUP($B72,全部!$B$9:$P$508,14,0))</f>
        <v/>
      </c>
      <c r="P72" s="125" t="str">
        <f>IF($B72="","",VLOOKUP($B72,全部!$B$9:$P$508,15,0))</f>
        <v/>
      </c>
    </row>
    <row r="73" spans="1:16" ht="18.95" customHeight="1" x14ac:dyDescent="0.25">
      <c r="A73" s="92">
        <f t="shared" si="11"/>
        <v>61</v>
      </c>
      <c r="B73" s="148"/>
      <c r="C73" s="113"/>
      <c r="D73" s="113"/>
      <c r="E73" s="113"/>
      <c r="F73" s="92"/>
      <c r="G73" s="92">
        <f t="shared" si="8"/>
        <v>0</v>
      </c>
      <c r="H73" s="92">
        <f t="shared" si="9"/>
        <v>0</v>
      </c>
      <c r="I73" s="113"/>
      <c r="J73" s="149" t="str">
        <f>IF($B73="","",VLOOKUP($B73,全部!$B$9:$P$508,9,0))</f>
        <v/>
      </c>
      <c r="K73" s="150" t="str">
        <f>IF($B73="","",VLOOKUP($B73,全部!$B$9:$P$508,10,0))</f>
        <v/>
      </c>
      <c r="L73" s="150" t="str">
        <f>IF($B73="","",VLOOKUP($B73,全部!$B$9:$P$508,11,0))</f>
        <v/>
      </c>
      <c r="M73" s="150" t="str">
        <f>IF($B73="","",VLOOKUP($B73,全部!$B$9:$P$508,12,0))</f>
        <v/>
      </c>
      <c r="N73" s="92" t="str">
        <f t="shared" si="10"/>
        <v/>
      </c>
      <c r="O73" s="125" t="str">
        <f>IF($B73="","",VLOOKUP($B73,全部!$B$9:$P$508,14,0))</f>
        <v/>
      </c>
      <c r="P73" s="125" t="str">
        <f>IF($B73="","",VLOOKUP($B73,全部!$B$9:$P$508,15,0))</f>
        <v/>
      </c>
    </row>
    <row r="74" spans="1:16" ht="18.95" customHeight="1" x14ac:dyDescent="0.25">
      <c r="A74" s="92">
        <f t="shared" si="11"/>
        <v>62</v>
      </c>
      <c r="B74" s="145"/>
      <c r="C74" s="113"/>
      <c r="D74" s="113"/>
      <c r="E74" s="113"/>
      <c r="F74" s="92"/>
      <c r="G74" s="92">
        <f t="shared" si="8"/>
        <v>0</v>
      </c>
      <c r="H74" s="92">
        <f t="shared" si="9"/>
        <v>0</v>
      </c>
      <c r="I74" s="113"/>
      <c r="J74" s="149" t="str">
        <f>IF($B74="","",VLOOKUP($B74,全部!$B$9:$P$508,9,0))</f>
        <v/>
      </c>
      <c r="K74" s="150" t="str">
        <f>IF($B74="","",VLOOKUP($B74,全部!$B$9:$P$508,10,0))</f>
        <v/>
      </c>
      <c r="L74" s="150" t="str">
        <f>IF($B74="","",VLOOKUP($B74,全部!$B$9:$P$508,11,0))</f>
        <v/>
      </c>
      <c r="M74" s="150" t="str">
        <f>IF($B74="","",VLOOKUP($B74,全部!$B$9:$P$508,12,0))</f>
        <v/>
      </c>
      <c r="N74" s="92" t="str">
        <f t="shared" si="10"/>
        <v/>
      </c>
      <c r="O74" s="125" t="str">
        <f>IF($B74="","",VLOOKUP($B74,全部!$B$9:$P$508,14,0))</f>
        <v/>
      </c>
      <c r="P74" s="125" t="str">
        <f>IF($B74="","",VLOOKUP($B74,全部!$B$9:$P$508,15,0))</f>
        <v/>
      </c>
    </row>
    <row r="75" spans="1:16" ht="18.95" customHeight="1" x14ac:dyDescent="0.25">
      <c r="A75" s="92">
        <f t="shared" si="11"/>
        <v>63</v>
      </c>
      <c r="B75" s="92"/>
      <c r="C75" s="113"/>
      <c r="D75" s="113"/>
      <c r="E75" s="113"/>
      <c r="F75" s="92"/>
      <c r="G75" s="92">
        <f t="shared" si="8"/>
        <v>0</v>
      </c>
      <c r="H75" s="92">
        <f t="shared" si="9"/>
        <v>0</v>
      </c>
      <c r="I75" s="113"/>
      <c r="J75" s="149" t="str">
        <f>IF($B75="","",VLOOKUP($B75,全部!$B$9:$P$508,9,0))</f>
        <v/>
      </c>
      <c r="K75" s="150" t="str">
        <f>IF($B75="","",VLOOKUP($B75,全部!$B$9:$P$508,10,0))</f>
        <v/>
      </c>
      <c r="L75" s="150" t="str">
        <f>IF($B75="","",VLOOKUP($B75,全部!$B$9:$P$508,11,0))</f>
        <v/>
      </c>
      <c r="M75" s="150" t="str">
        <f>IF($B75="","",VLOOKUP($B75,全部!$B$9:$P$508,12,0))</f>
        <v/>
      </c>
      <c r="N75" s="92" t="str">
        <f t="shared" si="10"/>
        <v/>
      </c>
      <c r="O75" s="125" t="str">
        <f>IF($B75="","",VLOOKUP($B75,全部!$B$9:$P$508,14,0))</f>
        <v/>
      </c>
      <c r="P75" s="125" t="str">
        <f>IF($B75="","",VLOOKUP($B75,全部!$B$9:$P$508,15,0))</f>
        <v/>
      </c>
    </row>
    <row r="76" spans="1:16" ht="18.95" customHeight="1" x14ac:dyDescent="0.25">
      <c r="A76" s="92">
        <f t="shared" si="11"/>
        <v>64</v>
      </c>
      <c r="B76" s="92"/>
      <c r="C76" s="113"/>
      <c r="D76" s="113"/>
      <c r="E76" s="113"/>
      <c r="F76" s="92"/>
      <c r="G76" s="92">
        <f t="shared" si="8"/>
        <v>0</v>
      </c>
      <c r="H76" s="92">
        <f t="shared" si="9"/>
        <v>0</v>
      </c>
      <c r="I76" s="113"/>
      <c r="J76" s="149" t="str">
        <f>IF($B76="","",VLOOKUP($B76,全部!$B$9:$P$508,9,0))</f>
        <v/>
      </c>
      <c r="K76" s="150" t="str">
        <f>IF($B76="","",VLOOKUP($B76,全部!$B$9:$P$508,10,0))</f>
        <v/>
      </c>
      <c r="L76" s="150" t="str">
        <f>IF($B76="","",VLOOKUP($B76,全部!$B$9:$P$508,11,0))</f>
        <v/>
      </c>
      <c r="M76" s="150" t="str">
        <f>IF($B76="","",VLOOKUP($B76,全部!$B$9:$P$508,12,0))</f>
        <v/>
      </c>
      <c r="N76" s="92" t="str">
        <f t="shared" si="10"/>
        <v/>
      </c>
      <c r="O76" s="125" t="str">
        <f>IF($B76="","",VLOOKUP($B76,全部!$B$9:$P$508,14,0))</f>
        <v/>
      </c>
      <c r="P76" s="125" t="str">
        <f>IF($B76="","",VLOOKUP($B76,全部!$B$9:$P$508,15,0))</f>
        <v/>
      </c>
    </row>
    <row r="77" spans="1:16" ht="18.95" customHeight="1" x14ac:dyDescent="0.25">
      <c r="A77" s="92">
        <f t="shared" si="11"/>
        <v>65</v>
      </c>
      <c r="B77" s="92"/>
      <c r="C77" s="113"/>
      <c r="D77" s="113"/>
      <c r="E77" s="113"/>
      <c r="F77" s="92"/>
      <c r="G77" s="92">
        <f t="shared" si="8"/>
        <v>0</v>
      </c>
      <c r="H77" s="92">
        <f t="shared" si="9"/>
        <v>0</v>
      </c>
      <c r="I77" s="113"/>
      <c r="J77" s="149" t="str">
        <f>IF($B77="","",VLOOKUP($B77,全部!$B$9:$P$508,9,0))</f>
        <v/>
      </c>
      <c r="K77" s="150" t="str">
        <f>IF($B77="","",VLOOKUP($B77,全部!$B$9:$P$508,10,0))</f>
        <v/>
      </c>
      <c r="L77" s="150" t="str">
        <f>IF($B77="","",VLOOKUP($B77,全部!$B$9:$P$508,11,0))</f>
        <v/>
      </c>
      <c r="M77" s="150" t="str">
        <f>IF($B77="","",VLOOKUP($B77,全部!$B$9:$P$508,12,0))</f>
        <v/>
      </c>
      <c r="N77" s="92" t="str">
        <f t="shared" si="10"/>
        <v/>
      </c>
      <c r="O77" s="125" t="str">
        <f>IF($B77="","",VLOOKUP($B77,全部!$B$9:$P$508,14,0))</f>
        <v/>
      </c>
      <c r="P77" s="125" t="str">
        <f>IF($B77="","",VLOOKUP($B77,全部!$B$9:$P$508,15,0))</f>
        <v/>
      </c>
    </row>
    <row r="78" spans="1:16" ht="18.95" customHeight="1" x14ac:dyDescent="0.25">
      <c r="A78" s="92">
        <f t="shared" si="11"/>
        <v>66</v>
      </c>
      <c r="B78" s="92"/>
      <c r="C78" s="113"/>
      <c r="D78" s="113"/>
      <c r="E78" s="113"/>
      <c r="F78" s="92"/>
      <c r="G78" s="92">
        <f t="shared" si="8"/>
        <v>0</v>
      </c>
      <c r="H78" s="92">
        <f t="shared" si="9"/>
        <v>0</v>
      </c>
      <c r="I78" s="113"/>
      <c r="J78" s="149" t="str">
        <f>IF($B78="","",VLOOKUP($B78,全部!$B$9:$P$508,9,0))</f>
        <v/>
      </c>
      <c r="K78" s="150" t="str">
        <f>IF($B78="","",VLOOKUP($B78,全部!$B$9:$P$508,10,0))</f>
        <v/>
      </c>
      <c r="L78" s="150" t="str">
        <f>IF($B78="","",VLOOKUP($B78,全部!$B$9:$P$508,11,0))</f>
        <v/>
      </c>
      <c r="M78" s="150" t="str">
        <f>IF($B78="","",VLOOKUP($B78,全部!$B$9:$P$508,12,0))</f>
        <v/>
      </c>
      <c r="N78" s="92" t="str">
        <f t="shared" si="10"/>
        <v/>
      </c>
      <c r="O78" s="125" t="str">
        <f>IF($B78="","",VLOOKUP($B78,全部!$B$9:$P$508,14,0))</f>
        <v/>
      </c>
      <c r="P78" s="125" t="str">
        <f>IF($B78="","",VLOOKUP($B78,全部!$B$9:$P$508,15,0))</f>
        <v/>
      </c>
    </row>
    <row r="79" spans="1:16" ht="18.95" customHeight="1" x14ac:dyDescent="0.25">
      <c r="A79" s="92">
        <f t="shared" si="11"/>
        <v>67</v>
      </c>
      <c r="B79" s="145"/>
      <c r="C79" s="113"/>
      <c r="D79" s="113"/>
      <c r="E79" s="113"/>
      <c r="F79" s="92"/>
      <c r="G79" s="92">
        <f t="shared" si="8"/>
        <v>0</v>
      </c>
      <c r="H79" s="92">
        <f t="shared" si="9"/>
        <v>0</v>
      </c>
      <c r="I79" s="113"/>
      <c r="J79" s="149" t="str">
        <f>IF($B79="","",VLOOKUP($B79,全部!$B$9:$P$508,9,0))</f>
        <v/>
      </c>
      <c r="K79" s="150" t="str">
        <f>IF($B79="","",VLOOKUP($B79,全部!$B$9:$P$508,10,0))</f>
        <v/>
      </c>
      <c r="L79" s="150" t="str">
        <f>IF($B79="","",VLOOKUP($B79,全部!$B$9:$P$508,11,0))</f>
        <v/>
      </c>
      <c r="M79" s="150" t="str">
        <f>IF($B79="","",VLOOKUP($B79,全部!$B$9:$P$508,12,0))</f>
        <v/>
      </c>
      <c r="N79" s="92" t="str">
        <f t="shared" si="10"/>
        <v/>
      </c>
      <c r="O79" s="125" t="str">
        <f>IF($B79="","",VLOOKUP($B79,全部!$B$9:$P$508,14,0))</f>
        <v/>
      </c>
      <c r="P79" s="125" t="str">
        <f>IF($B79="","",VLOOKUP($B79,全部!$B$9:$P$508,15,0))</f>
        <v/>
      </c>
    </row>
    <row r="80" spans="1:16" ht="18.95" customHeight="1" x14ac:dyDescent="0.25">
      <c r="A80" s="92">
        <f t="shared" si="11"/>
        <v>68</v>
      </c>
      <c r="B80" s="92"/>
      <c r="C80" s="113"/>
      <c r="D80" s="113"/>
      <c r="E80" s="113"/>
      <c r="F80" s="92"/>
      <c r="G80" s="92">
        <f t="shared" si="8"/>
        <v>0</v>
      </c>
      <c r="H80" s="92">
        <f t="shared" si="9"/>
        <v>0</v>
      </c>
      <c r="I80" s="113"/>
      <c r="J80" s="149" t="str">
        <f>IF($B80="","",VLOOKUP($B80,全部!$B$9:$P$508,9,0))</f>
        <v/>
      </c>
      <c r="K80" s="150" t="str">
        <f>IF($B80="","",VLOOKUP($B80,全部!$B$9:$P$508,10,0))</f>
        <v/>
      </c>
      <c r="L80" s="150" t="str">
        <f>IF($B80="","",VLOOKUP($B80,全部!$B$9:$P$508,11,0))</f>
        <v/>
      </c>
      <c r="M80" s="150" t="str">
        <f>IF($B80="","",VLOOKUP($B80,全部!$B$9:$P$508,12,0))</f>
        <v/>
      </c>
      <c r="N80" s="92" t="str">
        <f t="shared" si="10"/>
        <v/>
      </c>
      <c r="O80" s="125" t="str">
        <f>IF($B80="","",VLOOKUP($B80,全部!$B$9:$P$508,14,0))</f>
        <v/>
      </c>
      <c r="P80" s="125" t="str">
        <f>IF($B80="","",VLOOKUP($B80,全部!$B$9:$P$508,15,0))</f>
        <v/>
      </c>
    </row>
    <row r="81" spans="1:16" ht="18.95" customHeight="1" x14ac:dyDescent="0.25">
      <c r="A81" s="92">
        <f t="shared" si="11"/>
        <v>69</v>
      </c>
      <c r="B81" s="92"/>
      <c r="C81" s="113"/>
      <c r="D81" s="113"/>
      <c r="E81" s="113"/>
      <c r="F81" s="92"/>
      <c r="G81" s="92">
        <f t="shared" si="8"/>
        <v>0</v>
      </c>
      <c r="H81" s="92">
        <f t="shared" si="9"/>
        <v>0</v>
      </c>
      <c r="I81" s="113"/>
      <c r="J81" s="149" t="str">
        <f>IF($B81="","",VLOOKUP($B81,全部!$B$9:$P$508,9,0))</f>
        <v/>
      </c>
      <c r="K81" s="150" t="str">
        <f>IF($B81="","",VLOOKUP($B81,全部!$B$9:$P$508,10,0))</f>
        <v/>
      </c>
      <c r="L81" s="150" t="str">
        <f>IF($B81="","",VLOOKUP($B81,全部!$B$9:$P$508,11,0))</f>
        <v/>
      </c>
      <c r="M81" s="150" t="str">
        <f>IF($B81="","",VLOOKUP($B81,全部!$B$9:$P$508,12,0))</f>
        <v/>
      </c>
      <c r="N81" s="92" t="str">
        <f t="shared" si="10"/>
        <v/>
      </c>
      <c r="O81" s="125" t="str">
        <f>IF($B81="","",VLOOKUP($B81,全部!$B$9:$P$508,14,0))</f>
        <v/>
      </c>
      <c r="P81" s="125" t="str">
        <f>IF($B81="","",VLOOKUP($B81,全部!$B$9:$P$508,15,0))</f>
        <v/>
      </c>
    </row>
    <row r="82" spans="1:16" ht="18.95" customHeight="1" x14ac:dyDescent="0.25">
      <c r="A82" s="92">
        <f t="shared" si="11"/>
        <v>70</v>
      </c>
      <c r="B82" s="92"/>
      <c r="C82" s="113"/>
      <c r="D82" s="113"/>
      <c r="E82" s="113"/>
      <c r="F82" s="92"/>
      <c r="G82" s="92">
        <f t="shared" si="8"/>
        <v>0</v>
      </c>
      <c r="H82" s="92">
        <f t="shared" si="9"/>
        <v>0</v>
      </c>
      <c r="I82" s="113"/>
      <c r="J82" s="149" t="str">
        <f>IF($B82="","",VLOOKUP($B82,全部!$B$9:$P$508,9,0))</f>
        <v/>
      </c>
      <c r="K82" s="150" t="str">
        <f>IF($B82="","",VLOOKUP($B82,全部!$B$9:$P$508,10,0))</f>
        <v/>
      </c>
      <c r="L82" s="150" t="str">
        <f>IF($B82="","",VLOOKUP($B82,全部!$B$9:$P$508,11,0))</f>
        <v/>
      </c>
      <c r="M82" s="150" t="str">
        <f>IF($B82="","",VLOOKUP($B82,全部!$B$9:$P$508,12,0))</f>
        <v/>
      </c>
      <c r="N82" s="92" t="str">
        <f t="shared" si="10"/>
        <v/>
      </c>
      <c r="O82" s="125" t="str">
        <f>IF($B82="","",VLOOKUP($B82,全部!$B$9:$P$508,14,0))</f>
        <v/>
      </c>
      <c r="P82" s="125" t="str">
        <f>IF($B82="","",VLOOKUP($B82,全部!$B$9:$P$508,15,0))</f>
        <v/>
      </c>
    </row>
    <row r="83" spans="1:16" ht="18.95" customHeight="1" x14ac:dyDescent="0.25">
      <c r="A83" s="92">
        <f t="shared" si="11"/>
        <v>71</v>
      </c>
      <c r="B83" s="92"/>
      <c r="C83" s="113"/>
      <c r="D83" s="113"/>
      <c r="E83" s="113"/>
      <c r="F83" s="92"/>
      <c r="G83" s="92">
        <f t="shared" si="8"/>
        <v>0</v>
      </c>
      <c r="H83" s="92">
        <f t="shared" si="9"/>
        <v>0</v>
      </c>
      <c r="I83" s="113"/>
      <c r="J83" s="149" t="str">
        <f>IF($B83="","",VLOOKUP($B83,全部!$B$9:$P$508,9,0))</f>
        <v/>
      </c>
      <c r="K83" s="150" t="str">
        <f>IF($B83="","",VLOOKUP($B83,全部!$B$9:$P$508,10,0))</f>
        <v/>
      </c>
      <c r="L83" s="150" t="str">
        <f>IF($B83="","",VLOOKUP($B83,全部!$B$9:$P$508,11,0))</f>
        <v/>
      </c>
      <c r="M83" s="150" t="str">
        <f>IF($B83="","",VLOOKUP($B83,全部!$B$9:$P$508,12,0))</f>
        <v/>
      </c>
      <c r="N83" s="92" t="str">
        <f t="shared" si="10"/>
        <v/>
      </c>
      <c r="O83" s="125" t="str">
        <f>IF($B83="","",VLOOKUP($B83,全部!$B$9:$P$508,14,0))</f>
        <v/>
      </c>
      <c r="P83" s="125" t="str">
        <f>IF($B83="","",VLOOKUP($B83,全部!$B$9:$P$508,15,0))</f>
        <v/>
      </c>
    </row>
    <row r="84" spans="1:16" ht="18.95" customHeight="1" x14ac:dyDescent="0.25">
      <c r="A84" s="92">
        <f t="shared" si="11"/>
        <v>72</v>
      </c>
      <c r="B84" s="92"/>
      <c r="C84" s="113"/>
      <c r="D84" s="113"/>
      <c r="E84" s="113"/>
      <c r="F84" s="92"/>
      <c r="G84" s="92">
        <f t="shared" si="8"/>
        <v>0</v>
      </c>
      <c r="H84" s="92">
        <f t="shared" si="9"/>
        <v>0</v>
      </c>
      <c r="I84" s="113"/>
      <c r="J84" s="149" t="str">
        <f>IF($B84="","",VLOOKUP($B84,全部!$B$9:$P$508,9,0))</f>
        <v/>
      </c>
      <c r="K84" s="150" t="str">
        <f>IF($B84="","",VLOOKUP($B84,全部!$B$9:$P$508,10,0))</f>
        <v/>
      </c>
      <c r="L84" s="150" t="str">
        <f>IF($B84="","",VLOOKUP($B84,全部!$B$9:$P$508,11,0))</f>
        <v/>
      </c>
      <c r="M84" s="150" t="str">
        <f>IF($B84="","",VLOOKUP($B84,全部!$B$9:$P$508,12,0))</f>
        <v/>
      </c>
      <c r="N84" s="92" t="str">
        <f t="shared" si="10"/>
        <v/>
      </c>
      <c r="O84" s="125" t="str">
        <f>IF($B84="","",VLOOKUP($B84,全部!$B$9:$P$508,14,0))</f>
        <v/>
      </c>
      <c r="P84" s="125" t="str">
        <f>IF($B84="","",VLOOKUP($B84,全部!$B$9:$P$508,15,0))</f>
        <v/>
      </c>
    </row>
    <row r="85" spans="1:16" ht="18.95" customHeight="1" x14ac:dyDescent="0.25">
      <c r="A85" s="92">
        <f t="shared" si="11"/>
        <v>73</v>
      </c>
      <c r="B85" s="92"/>
      <c r="C85" s="113"/>
      <c r="D85" s="113"/>
      <c r="E85" s="113"/>
      <c r="F85" s="92"/>
      <c r="G85" s="92">
        <f t="shared" si="8"/>
        <v>0</v>
      </c>
      <c r="H85" s="92">
        <f t="shared" si="9"/>
        <v>0</v>
      </c>
      <c r="I85" s="113"/>
      <c r="J85" s="149" t="str">
        <f>IF($B85="","",VLOOKUP($B85,全部!$B$9:$P$508,9,0))</f>
        <v/>
      </c>
      <c r="K85" s="150" t="str">
        <f>IF($B85="","",VLOOKUP($B85,全部!$B$9:$P$508,10,0))</f>
        <v/>
      </c>
      <c r="L85" s="150" t="str">
        <f>IF($B85="","",VLOOKUP($B85,全部!$B$9:$P$508,11,0))</f>
        <v/>
      </c>
      <c r="M85" s="150" t="str">
        <f>IF($B85="","",VLOOKUP($B85,全部!$B$9:$P$508,12,0))</f>
        <v/>
      </c>
      <c r="N85" s="92" t="str">
        <f t="shared" si="10"/>
        <v/>
      </c>
      <c r="O85" s="125" t="str">
        <f>IF($B85="","",VLOOKUP($B85,全部!$B$9:$P$508,14,0))</f>
        <v/>
      </c>
      <c r="P85" s="125" t="str">
        <f>IF($B85="","",VLOOKUP($B85,全部!$B$9:$P$508,15,0))</f>
        <v/>
      </c>
    </row>
    <row r="86" spans="1:16" ht="18.95" customHeight="1" x14ac:dyDescent="0.25">
      <c r="A86" s="92">
        <f t="shared" si="11"/>
        <v>74</v>
      </c>
      <c r="B86" s="92"/>
      <c r="C86" s="113"/>
      <c r="D86" s="113"/>
      <c r="E86" s="113"/>
      <c r="F86" s="92"/>
      <c r="G86" s="92">
        <f t="shared" si="8"/>
        <v>0</v>
      </c>
      <c r="H86" s="92">
        <f t="shared" si="9"/>
        <v>0</v>
      </c>
      <c r="I86" s="113"/>
      <c r="J86" s="149" t="str">
        <f>IF($B86="","",VLOOKUP($B86,全部!$B$9:$P$508,9,0))</f>
        <v/>
      </c>
      <c r="K86" s="150" t="str">
        <f>IF($B86="","",VLOOKUP($B86,全部!$B$9:$P$508,10,0))</f>
        <v/>
      </c>
      <c r="L86" s="150" t="str">
        <f>IF($B86="","",VLOOKUP($B86,全部!$B$9:$P$508,11,0))</f>
        <v/>
      </c>
      <c r="M86" s="150" t="str">
        <f>IF($B86="","",VLOOKUP($B86,全部!$B$9:$P$508,12,0))</f>
        <v/>
      </c>
      <c r="N86" s="92" t="str">
        <f t="shared" si="10"/>
        <v/>
      </c>
      <c r="O86" s="125" t="str">
        <f>IF($B86="","",VLOOKUP($B86,全部!$B$9:$P$508,14,0))</f>
        <v/>
      </c>
      <c r="P86" s="125" t="str">
        <f>IF($B86="","",VLOOKUP($B86,全部!$B$9:$P$508,15,0))</f>
        <v/>
      </c>
    </row>
    <row r="87" spans="1:16" ht="18.95" customHeight="1" x14ac:dyDescent="0.25">
      <c r="A87" s="92">
        <f t="shared" si="11"/>
        <v>75</v>
      </c>
      <c r="B87" s="92"/>
      <c r="C87" s="113"/>
      <c r="D87" s="113"/>
      <c r="E87" s="113"/>
      <c r="F87" s="92"/>
      <c r="G87" s="92">
        <f t="shared" si="8"/>
        <v>0</v>
      </c>
      <c r="H87" s="92">
        <f t="shared" si="9"/>
        <v>0</v>
      </c>
      <c r="I87" s="113"/>
      <c r="J87" s="149" t="str">
        <f>IF($B87="","",VLOOKUP($B87,全部!$B$9:$P$508,9,0))</f>
        <v/>
      </c>
      <c r="K87" s="150" t="str">
        <f>IF($B87="","",VLOOKUP($B87,全部!$B$9:$P$508,10,0))</f>
        <v/>
      </c>
      <c r="L87" s="150" t="str">
        <f>IF($B87="","",VLOOKUP($B87,全部!$B$9:$P$508,11,0))</f>
        <v/>
      </c>
      <c r="M87" s="150" t="str">
        <f>IF($B87="","",VLOOKUP($B87,全部!$B$9:$P$508,12,0))</f>
        <v/>
      </c>
      <c r="N87" s="92" t="str">
        <f t="shared" si="10"/>
        <v/>
      </c>
      <c r="O87" s="125" t="str">
        <f>IF($B87="","",VLOOKUP($B87,全部!$B$9:$P$508,14,0))</f>
        <v/>
      </c>
      <c r="P87" s="125" t="str">
        <f>IF($B87="","",VLOOKUP($B87,全部!$B$9:$P$508,15,0))</f>
        <v/>
      </c>
    </row>
    <row r="88" spans="1:16" ht="18.95" customHeight="1" x14ac:dyDescent="0.25">
      <c r="A88" s="92">
        <f t="shared" si="11"/>
        <v>76</v>
      </c>
      <c r="B88" s="92"/>
      <c r="C88" s="113"/>
      <c r="D88" s="113"/>
      <c r="E88" s="113"/>
      <c r="F88" s="92"/>
      <c r="G88" s="92">
        <f t="shared" si="8"/>
        <v>0</v>
      </c>
      <c r="H88" s="92">
        <f t="shared" si="9"/>
        <v>0</v>
      </c>
      <c r="I88" s="113"/>
      <c r="J88" s="149" t="str">
        <f>IF($B88="","",VLOOKUP($B88,全部!$B$9:$P$508,9,0))</f>
        <v/>
      </c>
      <c r="K88" s="150" t="str">
        <f>IF($B88="","",VLOOKUP($B88,全部!$B$9:$P$508,10,0))</f>
        <v/>
      </c>
      <c r="L88" s="150" t="str">
        <f>IF($B88="","",VLOOKUP($B88,全部!$B$9:$P$508,11,0))</f>
        <v/>
      </c>
      <c r="M88" s="150" t="str">
        <f>IF($B88="","",VLOOKUP($B88,全部!$B$9:$P$508,12,0))</f>
        <v/>
      </c>
      <c r="N88" s="92" t="str">
        <f t="shared" si="10"/>
        <v/>
      </c>
      <c r="O88" s="125" t="str">
        <f>IF($B88="","",VLOOKUP($B88,全部!$B$9:$P$508,14,0))</f>
        <v/>
      </c>
      <c r="P88" s="125" t="str">
        <f>IF($B88="","",VLOOKUP($B88,全部!$B$9:$P$508,15,0))</f>
        <v/>
      </c>
    </row>
    <row r="89" spans="1:16" ht="18.95" customHeight="1" x14ac:dyDescent="0.25">
      <c r="A89" s="92">
        <f t="shared" si="11"/>
        <v>77</v>
      </c>
      <c r="B89" s="92"/>
      <c r="C89" s="113"/>
      <c r="D89" s="113"/>
      <c r="E89" s="113"/>
      <c r="F89" s="92"/>
      <c r="G89" s="92">
        <f t="shared" si="8"/>
        <v>0</v>
      </c>
      <c r="H89" s="92">
        <f t="shared" si="9"/>
        <v>0</v>
      </c>
      <c r="I89" s="113"/>
      <c r="J89" s="149" t="str">
        <f>IF($B89="","",VLOOKUP($B89,全部!$B$9:$P$508,9,0))</f>
        <v/>
      </c>
      <c r="K89" s="150" t="str">
        <f>IF($B89="","",VLOOKUP($B89,全部!$B$9:$P$508,10,0))</f>
        <v/>
      </c>
      <c r="L89" s="150" t="str">
        <f>IF($B89="","",VLOOKUP($B89,全部!$B$9:$P$508,11,0))</f>
        <v/>
      </c>
      <c r="M89" s="150" t="str">
        <f>IF($B89="","",VLOOKUP($B89,全部!$B$9:$P$508,12,0))</f>
        <v/>
      </c>
      <c r="N89" s="92" t="str">
        <f t="shared" si="10"/>
        <v/>
      </c>
      <c r="O89" s="125" t="str">
        <f>IF($B89="","",VLOOKUP($B89,全部!$B$9:$P$508,14,0))</f>
        <v/>
      </c>
      <c r="P89" s="125" t="str">
        <f>IF($B89="","",VLOOKUP($B89,全部!$B$9:$P$508,15,0))</f>
        <v/>
      </c>
    </row>
    <row r="90" spans="1:16" ht="18.95" customHeight="1" x14ac:dyDescent="0.25">
      <c r="A90" s="92">
        <f t="shared" si="11"/>
        <v>78</v>
      </c>
      <c r="B90" s="92"/>
      <c r="C90" s="113"/>
      <c r="D90" s="113"/>
      <c r="E90" s="113"/>
      <c r="F90" s="92"/>
      <c r="G90" s="92">
        <f t="shared" si="8"/>
        <v>0</v>
      </c>
      <c r="H90" s="92">
        <f t="shared" si="9"/>
        <v>0</v>
      </c>
      <c r="I90" s="113"/>
      <c r="J90" s="149" t="str">
        <f>IF($B90="","",VLOOKUP($B90,全部!$B$9:$P$508,9,0))</f>
        <v/>
      </c>
      <c r="K90" s="150" t="str">
        <f>IF($B90="","",VLOOKUP($B90,全部!$B$9:$P$508,10,0))</f>
        <v/>
      </c>
      <c r="L90" s="150" t="str">
        <f>IF($B90="","",VLOOKUP($B90,全部!$B$9:$P$508,11,0))</f>
        <v/>
      </c>
      <c r="M90" s="150" t="str">
        <f>IF($B90="","",VLOOKUP($B90,全部!$B$9:$P$508,12,0))</f>
        <v/>
      </c>
      <c r="N90" s="92" t="str">
        <f t="shared" si="10"/>
        <v/>
      </c>
      <c r="O90" s="125" t="str">
        <f>IF($B90="","",VLOOKUP($B90,全部!$B$9:$P$508,14,0))</f>
        <v/>
      </c>
      <c r="P90" s="125" t="str">
        <f>IF($B90="","",VLOOKUP($B90,全部!$B$9:$P$508,15,0))</f>
        <v/>
      </c>
    </row>
    <row r="91" spans="1:16" x14ac:dyDescent="0.25">
      <c r="A91" s="56">
        <f>$A$7</f>
        <v>115</v>
      </c>
      <c r="B91" s="55" t="str">
        <f>CHOOSE(IF(MOD(A65+1911,60)&lt;&gt;0,MOD(A65+1911,60),60),"(辛酉)","(壬戌)","(癸亥)","(甲子)","(已丑)","(丙寅)","(丁卯)","(戊辰)","(己巳)","(庚午)","(辛未)","(壬申)","(癸酉)","(甲戌)","(乙亥)","(丙子)","(丁丑)","(戊寅)","(已卯)","(庚辰)","(辛巳)","(壬午)","(癸未)","(甲申)","(乙酉)","(丙戌)","(丁亥)","(戊子)","(己丑)","(庚寅)","(辛卯)","(壬辰)","(癸巳)","(甲午)","(乙未)","(丙申)","(丁酉)","(戊戌)","(己亥)","(庚子)","(辛丑)","(壬寅)","(癸卯)","(甲辰)","(乙巳)","(丙午)","(丁未)","(戊申)","(己酉)","(庚戌)","(辛亥)","(壬子)","(癸丑)","(甲寅)","(乙卯)","(丙辰)","(丁巳)","(戊午)","(己未)","(庚申")</f>
        <v>(甲辰)</v>
      </c>
      <c r="C91" s="53" t="s">
        <v>392</v>
      </c>
      <c r="D91" s="53"/>
      <c r="E91" s="53"/>
      <c r="F91" s="55"/>
      <c r="G91" s="55"/>
      <c r="H91" s="55"/>
      <c r="I91" s="53"/>
      <c r="J91" s="55"/>
      <c r="K91" s="55"/>
      <c r="L91" s="55"/>
      <c r="M91" s="55"/>
      <c r="N91" s="55"/>
      <c r="O91" s="126" t="s">
        <v>395</v>
      </c>
      <c r="P91" s="54" t="str">
        <f>CHOOSE(IF(MOD(A91+1911,60)&lt;&gt;0,MOD(A91+1911,60),60),"(石政)","(洪充)","(虞程)","(金辨)","(陳材)","(耿章)","(沈興)","(趙達)","(郭燦)","(王濟)","(李素)","(劉旺)","(康志)","(施廣)","(任保)","(郭嘉)","(汪文)","(魯先)","(龍仲)","(董德)","(鄭但)","(陸明)","(魏仁)","(方傑)","(蔣崇)","(白敏)","(封濟)","(鄒鐺)","(傅佑)","(鄔桓)","(范寧)","(彭泰)","(徐單)","(章詞)","(楊仙)","(管仲)","(唐查)","(姜武)","(謝太)","(盧秘)","(楊信)","(賀諤)","(皮時)","(李誠)","(吳遂)","(文哲)","(繆丙)","(徐浩)","(程寶)","(兒秘)","(葉堅)","(丘德)","(朱得)","(張朝)","(萬清)","(辛亞)","(楊彥)","(黎卿)","(傅賞)","(毛梓")&amp;"大將軍"</f>
        <v>(文哲)大將軍</v>
      </c>
    </row>
    <row r="92" spans="1:16" x14ac:dyDescent="0.25">
      <c r="A92" s="39" t="s">
        <v>393</v>
      </c>
      <c r="B92" s="39" t="s">
        <v>2</v>
      </c>
      <c r="C92" s="99">
        <f>C66</f>
        <v>0</v>
      </c>
      <c r="D92" s="100">
        <f>D66</f>
        <v>0</v>
      </c>
      <c r="E92" s="101">
        <f>E66</f>
        <v>0</v>
      </c>
      <c r="F92" s="143">
        <f>F66</f>
        <v>0</v>
      </c>
      <c r="G92" s="39" t="s">
        <v>379</v>
      </c>
      <c r="H92" s="39" t="s">
        <v>270</v>
      </c>
      <c r="I92" s="38" t="s">
        <v>6</v>
      </c>
      <c r="J92" s="39" t="s">
        <v>312</v>
      </c>
      <c r="K92" s="39" t="s">
        <v>375</v>
      </c>
      <c r="L92" s="39" t="s">
        <v>376</v>
      </c>
      <c r="M92" s="39" t="s">
        <v>377</v>
      </c>
      <c r="N92" s="39" t="s">
        <v>147</v>
      </c>
      <c r="O92" s="127" t="s">
        <v>8</v>
      </c>
      <c r="P92" s="40" t="s">
        <v>10</v>
      </c>
    </row>
    <row r="93" spans="1:16" ht="18.95" customHeight="1" x14ac:dyDescent="0.25">
      <c r="A93" s="92">
        <v>79</v>
      </c>
      <c r="B93" s="92"/>
      <c r="C93" s="113"/>
      <c r="D93" s="113"/>
      <c r="E93" s="113"/>
      <c r="F93" s="92"/>
      <c r="G93" s="92">
        <f t="shared" ref="G93:G119" si="12">IF(F93&gt;=600,1,0)</f>
        <v>0</v>
      </c>
      <c r="H93" s="92">
        <f>IF(I93="已收",C93+D93+E93+F93,0)</f>
        <v>0</v>
      </c>
      <c r="I93" s="113"/>
      <c r="J93" s="149" t="str">
        <f>IF($B93="","",VLOOKUP($B93,全部!$B$9:$P$508,9,0))</f>
        <v/>
      </c>
      <c r="K93" s="150" t="str">
        <f>IF($B93="","",VLOOKUP($B93,全部!$B$9:$P$508,10,0))</f>
        <v/>
      </c>
      <c r="L93" s="150" t="str">
        <f>IF($B93="","",VLOOKUP($B93,全部!$B$9:$P$508,11,0))</f>
        <v/>
      </c>
      <c r="M93" s="150" t="str">
        <f>IF($B93="","",VLOOKUP($B93,全部!$B$9:$P$508,12,0))</f>
        <v/>
      </c>
      <c r="N93" s="92" t="str">
        <f>IF($B93="","",CHOOSE(IF(MOD(J93+1911,12)&lt;&gt;0,MOD(J93+1911,12),12),"雞","狗","豬","鼠","牛","虎","兔","龍","蛇","馬","羊","猴"))</f>
        <v/>
      </c>
      <c r="O93" s="125" t="str">
        <f>IF($B93="","",VLOOKUP($B93,全部!$B$9:$P$508,14,0))</f>
        <v/>
      </c>
      <c r="P93" s="125" t="str">
        <f>IF($B93="","",VLOOKUP($B93,全部!$B$9:$P$508,15,0))</f>
        <v/>
      </c>
    </row>
    <row r="94" spans="1:16" ht="18.95" customHeight="1" x14ac:dyDescent="0.25">
      <c r="A94" s="92">
        <f>A93+1</f>
        <v>80</v>
      </c>
      <c r="B94" s="92"/>
      <c r="C94" s="113"/>
      <c r="D94" s="113"/>
      <c r="E94" s="113"/>
      <c r="F94" s="92"/>
      <c r="G94" s="92">
        <f t="shared" si="12"/>
        <v>0</v>
      </c>
      <c r="H94" s="92">
        <f t="shared" ref="H94:H119" si="13">IF(I94="已收",C94+D94+E94+F94,0)</f>
        <v>0</v>
      </c>
      <c r="I94" s="113"/>
      <c r="J94" s="149" t="str">
        <f>IF($B94="","",VLOOKUP($B94,全部!$B$9:$P$508,9,0))</f>
        <v/>
      </c>
      <c r="K94" s="150" t="str">
        <f>IF($B94="","",VLOOKUP($B94,全部!$B$9:$P$508,10,0))</f>
        <v/>
      </c>
      <c r="L94" s="150" t="str">
        <f>IF($B94="","",VLOOKUP($B94,全部!$B$9:$P$508,11,0))</f>
        <v/>
      </c>
      <c r="M94" s="150" t="str">
        <f>IF($B94="","",VLOOKUP($B94,全部!$B$9:$P$508,12,0))</f>
        <v/>
      </c>
      <c r="N94" s="92" t="str">
        <f t="shared" ref="N94:N119" si="14">IF($B94="","",CHOOSE(IF(MOD(J94+1911,12)&lt;&gt;0,MOD(J94+1911,12),12),"雞","狗","豬","鼠","牛","虎","兔","龍","蛇","馬","羊","猴"))</f>
        <v/>
      </c>
      <c r="O94" s="125" t="str">
        <f>IF($B94="","",VLOOKUP($B94,全部!$B$9:$P$508,14,0))</f>
        <v/>
      </c>
      <c r="P94" s="125" t="str">
        <f>IF($B94="","",VLOOKUP($B94,全部!$B$9:$P$508,15,0))</f>
        <v/>
      </c>
    </row>
    <row r="95" spans="1:16" ht="18.95" customHeight="1" x14ac:dyDescent="0.25">
      <c r="A95" s="92">
        <f t="shared" ref="A95:A119" si="15">A94+1</f>
        <v>81</v>
      </c>
      <c r="B95" s="92"/>
      <c r="C95" s="113"/>
      <c r="D95" s="113"/>
      <c r="E95" s="113"/>
      <c r="F95" s="92"/>
      <c r="G95" s="92">
        <f t="shared" si="12"/>
        <v>0</v>
      </c>
      <c r="H95" s="92">
        <f t="shared" si="13"/>
        <v>0</v>
      </c>
      <c r="I95" s="113"/>
      <c r="J95" s="149" t="str">
        <f>IF($B95="","",VLOOKUP($B95,全部!$B$9:$P$508,9,0))</f>
        <v/>
      </c>
      <c r="K95" s="150" t="str">
        <f>IF($B95="","",VLOOKUP($B95,全部!$B$9:$P$508,10,0))</f>
        <v/>
      </c>
      <c r="L95" s="150" t="str">
        <f>IF($B95="","",VLOOKUP($B95,全部!$B$9:$P$508,11,0))</f>
        <v/>
      </c>
      <c r="M95" s="150" t="str">
        <f>IF($B95="","",VLOOKUP($B95,全部!$B$9:$P$508,12,0))</f>
        <v/>
      </c>
      <c r="N95" s="92" t="str">
        <f t="shared" si="14"/>
        <v/>
      </c>
      <c r="O95" s="125" t="str">
        <f>IF($B95="","",VLOOKUP($B95,全部!$B$9:$P$508,14,0))</f>
        <v/>
      </c>
      <c r="P95" s="125" t="str">
        <f>IF($B95="","",VLOOKUP($B95,全部!$B$9:$P$508,15,0))</f>
        <v/>
      </c>
    </row>
    <row r="96" spans="1:16" ht="18.95" customHeight="1" x14ac:dyDescent="0.25">
      <c r="A96" s="92">
        <f t="shared" si="15"/>
        <v>82</v>
      </c>
      <c r="B96" s="92"/>
      <c r="C96" s="113"/>
      <c r="D96" s="113"/>
      <c r="E96" s="113"/>
      <c r="F96" s="92"/>
      <c r="G96" s="92">
        <f t="shared" si="12"/>
        <v>0</v>
      </c>
      <c r="H96" s="92">
        <f t="shared" si="13"/>
        <v>0</v>
      </c>
      <c r="I96" s="113"/>
      <c r="J96" s="149" t="str">
        <f>IF($B96="","",VLOOKUP($B96,全部!$B$9:$P$508,9,0))</f>
        <v/>
      </c>
      <c r="K96" s="150" t="str">
        <f>IF($B96="","",VLOOKUP($B96,全部!$B$9:$P$508,10,0))</f>
        <v/>
      </c>
      <c r="L96" s="150" t="str">
        <f>IF($B96="","",VLOOKUP($B96,全部!$B$9:$P$508,11,0))</f>
        <v/>
      </c>
      <c r="M96" s="150" t="str">
        <f>IF($B96="","",VLOOKUP($B96,全部!$B$9:$P$508,12,0))</f>
        <v/>
      </c>
      <c r="N96" s="92" t="str">
        <f t="shared" si="14"/>
        <v/>
      </c>
      <c r="O96" s="125" t="str">
        <f>IF($B96="","",VLOOKUP($B96,全部!$B$9:$P$508,14,0))</f>
        <v/>
      </c>
      <c r="P96" s="125" t="str">
        <f>IF($B96="","",VLOOKUP($B96,全部!$B$9:$P$508,15,0))</f>
        <v/>
      </c>
    </row>
    <row r="97" spans="1:16" ht="18.95" customHeight="1" x14ac:dyDescent="0.25">
      <c r="A97" s="92">
        <f t="shared" si="15"/>
        <v>83</v>
      </c>
      <c r="B97" s="92"/>
      <c r="C97" s="113"/>
      <c r="D97" s="113"/>
      <c r="E97" s="113"/>
      <c r="F97" s="92"/>
      <c r="G97" s="92">
        <f t="shared" si="12"/>
        <v>0</v>
      </c>
      <c r="H97" s="92">
        <f t="shared" si="13"/>
        <v>0</v>
      </c>
      <c r="I97" s="113"/>
      <c r="J97" s="149" t="str">
        <f>IF($B97="","",VLOOKUP($B97,全部!$B$9:$P$508,9,0))</f>
        <v/>
      </c>
      <c r="K97" s="150" t="str">
        <f>IF($B97="","",VLOOKUP($B97,全部!$B$9:$P$508,10,0))</f>
        <v/>
      </c>
      <c r="L97" s="150" t="str">
        <f>IF($B97="","",VLOOKUP($B97,全部!$B$9:$P$508,11,0))</f>
        <v/>
      </c>
      <c r="M97" s="150" t="str">
        <f>IF($B97="","",VLOOKUP($B97,全部!$B$9:$P$508,12,0))</f>
        <v/>
      </c>
      <c r="N97" s="92" t="str">
        <f t="shared" si="14"/>
        <v/>
      </c>
      <c r="O97" s="125" t="str">
        <f>IF($B97="","",VLOOKUP($B97,全部!$B$9:$P$508,14,0))</f>
        <v/>
      </c>
      <c r="P97" s="125" t="str">
        <f>IF($B97="","",VLOOKUP($B97,全部!$B$9:$P$508,15,0))</f>
        <v/>
      </c>
    </row>
    <row r="98" spans="1:16" ht="18.95" customHeight="1" x14ac:dyDescent="0.25">
      <c r="A98" s="92">
        <f t="shared" si="15"/>
        <v>84</v>
      </c>
      <c r="B98" s="92"/>
      <c r="C98" s="113"/>
      <c r="D98" s="113"/>
      <c r="E98" s="113"/>
      <c r="F98" s="92"/>
      <c r="G98" s="92">
        <f t="shared" si="12"/>
        <v>0</v>
      </c>
      <c r="H98" s="92">
        <f t="shared" si="13"/>
        <v>0</v>
      </c>
      <c r="I98" s="113"/>
      <c r="J98" s="149" t="str">
        <f>IF($B98="","",VLOOKUP($B98,全部!$B$9:$P$508,9,0))</f>
        <v/>
      </c>
      <c r="K98" s="150" t="str">
        <f>IF($B98="","",VLOOKUP($B98,全部!$B$9:$P$508,10,0))</f>
        <v/>
      </c>
      <c r="L98" s="150" t="str">
        <f>IF($B98="","",VLOOKUP($B98,全部!$B$9:$P$508,11,0))</f>
        <v/>
      </c>
      <c r="M98" s="150" t="str">
        <f>IF($B98="","",VLOOKUP($B98,全部!$B$9:$P$508,12,0))</f>
        <v/>
      </c>
      <c r="N98" s="92" t="str">
        <f t="shared" si="14"/>
        <v/>
      </c>
      <c r="O98" s="125" t="str">
        <f>IF($B98="","",VLOOKUP($B98,全部!$B$9:$P$508,14,0))</f>
        <v/>
      </c>
      <c r="P98" s="125" t="str">
        <f>IF($B98="","",VLOOKUP($B98,全部!$B$9:$P$508,15,0))</f>
        <v/>
      </c>
    </row>
    <row r="99" spans="1:16" ht="18.95" customHeight="1" x14ac:dyDescent="0.25">
      <c r="A99" s="92">
        <f t="shared" si="15"/>
        <v>85</v>
      </c>
      <c r="B99" s="92"/>
      <c r="C99" s="113"/>
      <c r="D99" s="113"/>
      <c r="E99" s="113"/>
      <c r="F99" s="92"/>
      <c r="G99" s="92">
        <f t="shared" si="12"/>
        <v>0</v>
      </c>
      <c r="H99" s="92">
        <f t="shared" si="13"/>
        <v>0</v>
      </c>
      <c r="I99" s="113"/>
      <c r="J99" s="149" t="str">
        <f>IF($B99="","",VLOOKUP($B99,全部!$B$9:$P$508,9,0))</f>
        <v/>
      </c>
      <c r="K99" s="150" t="str">
        <f>IF($B99="","",VLOOKUP($B99,全部!$B$9:$P$508,10,0))</f>
        <v/>
      </c>
      <c r="L99" s="150" t="str">
        <f>IF($B99="","",VLOOKUP($B99,全部!$B$9:$P$508,11,0))</f>
        <v/>
      </c>
      <c r="M99" s="150" t="str">
        <f>IF($B99="","",VLOOKUP($B99,全部!$B$9:$P$508,12,0))</f>
        <v/>
      </c>
      <c r="N99" s="92" t="str">
        <f t="shared" si="14"/>
        <v/>
      </c>
      <c r="O99" s="125" t="str">
        <f>IF($B99="","",VLOOKUP($B99,全部!$B$9:$P$508,14,0))</f>
        <v/>
      </c>
      <c r="P99" s="125" t="str">
        <f>IF($B99="","",VLOOKUP($B99,全部!$B$9:$P$508,15,0))</f>
        <v/>
      </c>
    </row>
    <row r="100" spans="1:16" ht="18.95" customHeight="1" x14ac:dyDescent="0.25">
      <c r="A100" s="92">
        <f t="shared" si="15"/>
        <v>86</v>
      </c>
      <c r="B100" s="92"/>
      <c r="C100" s="113"/>
      <c r="D100" s="113"/>
      <c r="E100" s="113"/>
      <c r="F100" s="92"/>
      <c r="G100" s="92">
        <f t="shared" si="12"/>
        <v>0</v>
      </c>
      <c r="H100" s="92">
        <f t="shared" si="13"/>
        <v>0</v>
      </c>
      <c r="I100" s="113"/>
      <c r="J100" s="149" t="str">
        <f>IF($B100="","",VLOOKUP($B100,全部!$B$9:$P$508,9,0))</f>
        <v/>
      </c>
      <c r="K100" s="150" t="str">
        <f>IF($B100="","",VLOOKUP($B100,全部!$B$9:$P$508,10,0))</f>
        <v/>
      </c>
      <c r="L100" s="150" t="str">
        <f>IF($B100="","",VLOOKUP($B100,全部!$B$9:$P$508,11,0))</f>
        <v/>
      </c>
      <c r="M100" s="150" t="str">
        <f>IF($B100="","",VLOOKUP($B100,全部!$B$9:$P$508,12,0))</f>
        <v/>
      </c>
      <c r="N100" s="92" t="str">
        <f t="shared" si="14"/>
        <v/>
      </c>
      <c r="O100" s="125" t="str">
        <f>IF($B100="","",VLOOKUP($B100,全部!$B$9:$P$508,14,0))</f>
        <v/>
      </c>
      <c r="P100" s="125" t="str">
        <f>IF($B100="","",VLOOKUP($B100,全部!$B$9:$P$508,15,0))</f>
        <v/>
      </c>
    </row>
    <row r="101" spans="1:16" ht="18.95" customHeight="1" x14ac:dyDescent="0.25">
      <c r="A101" s="92">
        <f t="shared" si="15"/>
        <v>87</v>
      </c>
      <c r="B101" s="145"/>
      <c r="C101" s="113"/>
      <c r="D101" s="113"/>
      <c r="E101" s="113"/>
      <c r="F101" s="92"/>
      <c r="G101" s="92">
        <f t="shared" si="12"/>
        <v>0</v>
      </c>
      <c r="H101" s="92">
        <f t="shared" si="13"/>
        <v>0</v>
      </c>
      <c r="I101" s="113"/>
      <c r="J101" s="149" t="str">
        <f>IF($B101="","",VLOOKUP($B101,全部!$B$9:$P$508,9,0))</f>
        <v/>
      </c>
      <c r="K101" s="150" t="str">
        <f>IF($B101="","",VLOOKUP($B101,全部!$B$9:$P$508,10,0))</f>
        <v/>
      </c>
      <c r="L101" s="150" t="str">
        <f>IF($B101="","",VLOOKUP($B101,全部!$B$9:$P$508,11,0))</f>
        <v/>
      </c>
      <c r="M101" s="150" t="str">
        <f>IF($B101="","",VLOOKUP($B101,全部!$B$9:$P$508,12,0))</f>
        <v/>
      </c>
      <c r="N101" s="92" t="str">
        <f t="shared" si="14"/>
        <v/>
      </c>
      <c r="O101" s="125" t="str">
        <f>IF($B101="","",VLOOKUP($B101,全部!$B$9:$P$508,14,0))</f>
        <v/>
      </c>
      <c r="P101" s="125" t="str">
        <f>IF($B101="","",VLOOKUP($B101,全部!$B$9:$P$508,15,0))</f>
        <v/>
      </c>
    </row>
    <row r="102" spans="1:16" ht="18.95" customHeight="1" x14ac:dyDescent="0.25">
      <c r="A102" s="92">
        <f t="shared" si="15"/>
        <v>88</v>
      </c>
      <c r="B102" s="148"/>
      <c r="C102" s="113"/>
      <c r="D102" s="113"/>
      <c r="E102" s="113"/>
      <c r="F102" s="92"/>
      <c r="G102" s="92">
        <f t="shared" si="12"/>
        <v>0</v>
      </c>
      <c r="H102" s="92">
        <f t="shared" si="13"/>
        <v>0</v>
      </c>
      <c r="I102" s="113"/>
      <c r="J102" s="149" t="str">
        <f>IF($B102="","",VLOOKUP($B102,全部!$B$9:$P$508,9,0))</f>
        <v/>
      </c>
      <c r="K102" s="150" t="str">
        <f>IF($B102="","",VLOOKUP($B102,全部!$B$9:$P$508,10,0))</f>
        <v/>
      </c>
      <c r="L102" s="150" t="str">
        <f>IF($B102="","",VLOOKUP($B102,全部!$B$9:$P$508,11,0))</f>
        <v/>
      </c>
      <c r="M102" s="150" t="str">
        <f>IF($B102="","",VLOOKUP($B102,全部!$B$9:$P$508,12,0))</f>
        <v/>
      </c>
      <c r="N102" s="92" t="str">
        <f t="shared" si="14"/>
        <v/>
      </c>
      <c r="O102" s="125" t="str">
        <f>IF($B102="","",VLOOKUP($B102,全部!$B$9:$P$508,14,0))</f>
        <v/>
      </c>
      <c r="P102" s="125" t="str">
        <f>IF($B102="","",VLOOKUP($B102,全部!$B$9:$P$508,15,0))</f>
        <v/>
      </c>
    </row>
    <row r="103" spans="1:16" ht="18.95" customHeight="1" x14ac:dyDescent="0.25">
      <c r="A103" s="92">
        <f t="shared" si="15"/>
        <v>89</v>
      </c>
      <c r="B103" s="145"/>
      <c r="C103" s="113"/>
      <c r="D103" s="113"/>
      <c r="E103" s="113"/>
      <c r="F103" s="92"/>
      <c r="G103" s="92">
        <f t="shared" si="12"/>
        <v>0</v>
      </c>
      <c r="H103" s="92">
        <f t="shared" si="13"/>
        <v>0</v>
      </c>
      <c r="I103" s="113"/>
      <c r="J103" s="149" t="str">
        <f>IF($B103="","",VLOOKUP($B103,全部!$B$9:$P$508,9,0))</f>
        <v/>
      </c>
      <c r="K103" s="150" t="str">
        <f>IF($B103="","",VLOOKUP($B103,全部!$B$9:$P$508,10,0))</f>
        <v/>
      </c>
      <c r="L103" s="150" t="str">
        <f>IF($B103="","",VLOOKUP($B103,全部!$B$9:$P$508,11,0))</f>
        <v/>
      </c>
      <c r="M103" s="150" t="str">
        <f>IF($B103="","",VLOOKUP($B103,全部!$B$9:$P$508,12,0))</f>
        <v/>
      </c>
      <c r="N103" s="92" t="str">
        <f t="shared" si="14"/>
        <v/>
      </c>
      <c r="O103" s="125" t="str">
        <f>IF($B103="","",VLOOKUP($B103,全部!$B$9:$P$508,14,0))</f>
        <v/>
      </c>
      <c r="P103" s="125" t="str">
        <f>IF($B103="","",VLOOKUP($B103,全部!$B$9:$P$508,15,0))</f>
        <v/>
      </c>
    </row>
    <row r="104" spans="1:16" ht="18.95" customHeight="1" x14ac:dyDescent="0.25">
      <c r="A104" s="92">
        <f t="shared" si="15"/>
        <v>90</v>
      </c>
      <c r="B104" s="92"/>
      <c r="C104" s="113"/>
      <c r="D104" s="113"/>
      <c r="E104" s="113"/>
      <c r="F104" s="92"/>
      <c r="G104" s="92">
        <f t="shared" si="12"/>
        <v>0</v>
      </c>
      <c r="H104" s="92">
        <f t="shared" si="13"/>
        <v>0</v>
      </c>
      <c r="I104" s="113"/>
      <c r="J104" s="149" t="str">
        <f>IF($B104="","",VLOOKUP($B104,全部!$B$9:$P$508,9,0))</f>
        <v/>
      </c>
      <c r="K104" s="150" t="str">
        <f>IF($B104="","",VLOOKUP($B104,全部!$B$9:$P$508,10,0))</f>
        <v/>
      </c>
      <c r="L104" s="150" t="str">
        <f>IF($B104="","",VLOOKUP($B104,全部!$B$9:$P$508,11,0))</f>
        <v/>
      </c>
      <c r="M104" s="150" t="str">
        <f>IF($B104="","",VLOOKUP($B104,全部!$B$9:$P$508,12,0))</f>
        <v/>
      </c>
      <c r="N104" s="92" t="str">
        <f t="shared" si="14"/>
        <v/>
      </c>
      <c r="O104" s="125" t="str">
        <f>IF($B104="","",VLOOKUP($B104,全部!$B$9:$P$508,14,0))</f>
        <v/>
      </c>
      <c r="P104" s="125" t="str">
        <f>IF($B104="","",VLOOKUP($B104,全部!$B$9:$P$508,15,0))</f>
        <v/>
      </c>
    </row>
    <row r="105" spans="1:16" ht="18.95" customHeight="1" x14ac:dyDescent="0.25">
      <c r="A105" s="92">
        <f t="shared" si="15"/>
        <v>91</v>
      </c>
      <c r="B105" s="92"/>
      <c r="C105" s="113"/>
      <c r="D105" s="113"/>
      <c r="E105" s="113"/>
      <c r="F105" s="92"/>
      <c r="G105" s="92">
        <f t="shared" si="12"/>
        <v>0</v>
      </c>
      <c r="H105" s="92">
        <f t="shared" si="13"/>
        <v>0</v>
      </c>
      <c r="I105" s="113"/>
      <c r="J105" s="149" t="str">
        <f>IF($B105="","",VLOOKUP($B105,全部!$B$9:$P$508,9,0))</f>
        <v/>
      </c>
      <c r="K105" s="150" t="str">
        <f>IF($B105="","",VLOOKUP($B105,全部!$B$9:$P$508,10,0))</f>
        <v/>
      </c>
      <c r="L105" s="150" t="str">
        <f>IF($B105="","",VLOOKUP($B105,全部!$B$9:$P$508,11,0))</f>
        <v/>
      </c>
      <c r="M105" s="150" t="str">
        <f>IF($B105="","",VLOOKUP($B105,全部!$B$9:$P$508,12,0))</f>
        <v/>
      </c>
      <c r="N105" s="92" t="str">
        <f t="shared" si="14"/>
        <v/>
      </c>
      <c r="O105" s="125" t="str">
        <f>IF($B105="","",VLOOKUP($B105,全部!$B$9:$P$508,14,0))</f>
        <v/>
      </c>
      <c r="P105" s="125" t="str">
        <f>IF($B105="","",VLOOKUP($B105,全部!$B$9:$P$508,15,0))</f>
        <v/>
      </c>
    </row>
    <row r="106" spans="1:16" ht="18.95" customHeight="1" x14ac:dyDescent="0.25">
      <c r="A106" s="92">
        <f t="shared" si="15"/>
        <v>92</v>
      </c>
      <c r="B106" s="92"/>
      <c r="C106" s="113"/>
      <c r="D106" s="113"/>
      <c r="E106" s="113"/>
      <c r="F106" s="92"/>
      <c r="G106" s="92">
        <f t="shared" si="12"/>
        <v>0</v>
      </c>
      <c r="H106" s="92">
        <f t="shared" si="13"/>
        <v>0</v>
      </c>
      <c r="I106" s="113"/>
      <c r="J106" s="149" t="str">
        <f>IF($B106="","",VLOOKUP($B106,全部!$B$9:$P$508,9,0))</f>
        <v/>
      </c>
      <c r="K106" s="150" t="str">
        <f>IF($B106="","",VLOOKUP($B106,全部!$B$9:$P$508,10,0))</f>
        <v/>
      </c>
      <c r="L106" s="150" t="str">
        <f>IF($B106="","",VLOOKUP($B106,全部!$B$9:$P$508,11,0))</f>
        <v/>
      </c>
      <c r="M106" s="150" t="str">
        <f>IF($B106="","",VLOOKUP($B106,全部!$B$9:$P$508,12,0))</f>
        <v/>
      </c>
      <c r="N106" s="92" t="str">
        <f t="shared" si="14"/>
        <v/>
      </c>
      <c r="O106" s="125" t="str">
        <f>IF($B106="","",VLOOKUP($B106,全部!$B$9:$P$508,14,0))</f>
        <v/>
      </c>
      <c r="P106" s="125" t="str">
        <f>IF($B106="","",VLOOKUP($B106,全部!$B$9:$P$508,15,0))</f>
        <v/>
      </c>
    </row>
    <row r="107" spans="1:16" ht="18.95" customHeight="1" x14ac:dyDescent="0.25">
      <c r="A107" s="92">
        <f t="shared" si="15"/>
        <v>93</v>
      </c>
      <c r="B107" s="92"/>
      <c r="C107" s="113"/>
      <c r="D107" s="113"/>
      <c r="E107" s="113"/>
      <c r="F107" s="92"/>
      <c r="G107" s="92">
        <f t="shared" si="12"/>
        <v>0</v>
      </c>
      <c r="H107" s="92">
        <f t="shared" si="13"/>
        <v>0</v>
      </c>
      <c r="I107" s="113"/>
      <c r="J107" s="149" t="str">
        <f>IF($B107="","",VLOOKUP($B107,全部!$B$9:$P$508,9,0))</f>
        <v/>
      </c>
      <c r="K107" s="150" t="str">
        <f>IF($B107="","",VLOOKUP($B107,全部!$B$9:$P$508,10,0))</f>
        <v/>
      </c>
      <c r="L107" s="150" t="str">
        <f>IF($B107="","",VLOOKUP($B107,全部!$B$9:$P$508,11,0))</f>
        <v/>
      </c>
      <c r="M107" s="150" t="str">
        <f>IF($B107="","",VLOOKUP($B107,全部!$B$9:$P$508,12,0))</f>
        <v/>
      </c>
      <c r="N107" s="92" t="str">
        <f t="shared" si="14"/>
        <v/>
      </c>
      <c r="O107" s="125" t="str">
        <f>IF($B107="","",VLOOKUP($B107,全部!$B$9:$P$508,14,0))</f>
        <v/>
      </c>
      <c r="P107" s="125" t="str">
        <f>IF($B107="","",VLOOKUP($B107,全部!$B$9:$P$508,15,0))</f>
        <v/>
      </c>
    </row>
    <row r="108" spans="1:16" ht="18.95" customHeight="1" x14ac:dyDescent="0.25">
      <c r="A108" s="92">
        <f t="shared" si="15"/>
        <v>94</v>
      </c>
      <c r="B108" s="145"/>
      <c r="C108" s="113"/>
      <c r="D108" s="113"/>
      <c r="E108" s="113"/>
      <c r="F108" s="92"/>
      <c r="G108" s="92">
        <f t="shared" si="12"/>
        <v>0</v>
      </c>
      <c r="H108" s="92">
        <f t="shared" si="13"/>
        <v>0</v>
      </c>
      <c r="I108" s="113"/>
      <c r="J108" s="149" t="str">
        <f>IF($B108="","",VLOOKUP($B108,全部!$B$9:$P$508,9,0))</f>
        <v/>
      </c>
      <c r="K108" s="150" t="str">
        <f>IF($B108="","",VLOOKUP($B108,全部!$B$9:$P$508,10,0))</f>
        <v/>
      </c>
      <c r="L108" s="150" t="str">
        <f>IF($B108="","",VLOOKUP($B108,全部!$B$9:$P$508,11,0))</f>
        <v/>
      </c>
      <c r="M108" s="150" t="str">
        <f>IF($B108="","",VLOOKUP($B108,全部!$B$9:$P$508,12,0))</f>
        <v/>
      </c>
      <c r="N108" s="92" t="str">
        <f t="shared" si="14"/>
        <v/>
      </c>
      <c r="O108" s="125" t="str">
        <f>IF($B108="","",VLOOKUP($B108,全部!$B$9:$P$508,14,0))</f>
        <v/>
      </c>
      <c r="P108" s="125" t="str">
        <f>IF($B108="","",VLOOKUP($B108,全部!$B$9:$P$508,15,0))</f>
        <v/>
      </c>
    </row>
    <row r="109" spans="1:16" ht="18.95" customHeight="1" x14ac:dyDescent="0.25">
      <c r="A109" s="92">
        <f t="shared" si="15"/>
        <v>95</v>
      </c>
      <c r="B109" s="92"/>
      <c r="C109" s="113"/>
      <c r="D109" s="113"/>
      <c r="E109" s="113"/>
      <c r="F109" s="92"/>
      <c r="G109" s="92">
        <f t="shared" si="12"/>
        <v>0</v>
      </c>
      <c r="H109" s="92">
        <f t="shared" si="13"/>
        <v>0</v>
      </c>
      <c r="I109" s="113"/>
      <c r="J109" s="149" t="str">
        <f>IF($B109="","",VLOOKUP($B109,全部!$B$9:$P$508,9,0))</f>
        <v/>
      </c>
      <c r="K109" s="150" t="str">
        <f>IF($B109="","",VLOOKUP($B109,全部!$B$9:$P$508,10,0))</f>
        <v/>
      </c>
      <c r="L109" s="150" t="str">
        <f>IF($B109="","",VLOOKUP($B109,全部!$B$9:$P$508,11,0))</f>
        <v/>
      </c>
      <c r="M109" s="150" t="str">
        <f>IF($B109="","",VLOOKUP($B109,全部!$B$9:$P$508,12,0))</f>
        <v/>
      </c>
      <c r="N109" s="92" t="str">
        <f t="shared" si="14"/>
        <v/>
      </c>
      <c r="O109" s="125" t="str">
        <f>IF($B109="","",VLOOKUP($B109,全部!$B$9:$P$508,14,0))</f>
        <v/>
      </c>
      <c r="P109" s="125" t="str">
        <f>IF($B109="","",VLOOKUP($B109,全部!$B$9:$P$508,15,0))</f>
        <v/>
      </c>
    </row>
    <row r="110" spans="1:16" ht="18.95" customHeight="1" x14ac:dyDescent="0.25">
      <c r="A110" s="92">
        <f t="shared" si="15"/>
        <v>96</v>
      </c>
      <c r="B110" s="92"/>
      <c r="C110" s="113"/>
      <c r="D110" s="113"/>
      <c r="E110" s="113"/>
      <c r="F110" s="92"/>
      <c r="G110" s="92">
        <f t="shared" si="12"/>
        <v>0</v>
      </c>
      <c r="H110" s="92">
        <f t="shared" si="13"/>
        <v>0</v>
      </c>
      <c r="I110" s="113"/>
      <c r="J110" s="149" t="str">
        <f>IF($B110="","",VLOOKUP($B110,全部!$B$9:$P$508,9,0))</f>
        <v/>
      </c>
      <c r="K110" s="150" t="str">
        <f>IF($B110="","",VLOOKUP($B110,全部!$B$9:$P$508,10,0))</f>
        <v/>
      </c>
      <c r="L110" s="150" t="str">
        <f>IF($B110="","",VLOOKUP($B110,全部!$B$9:$P$508,11,0))</f>
        <v/>
      </c>
      <c r="M110" s="150" t="str">
        <f>IF($B110="","",VLOOKUP($B110,全部!$B$9:$P$508,12,0))</f>
        <v/>
      </c>
      <c r="N110" s="92" t="str">
        <f t="shared" si="14"/>
        <v/>
      </c>
      <c r="O110" s="125" t="str">
        <f>IF($B110="","",VLOOKUP($B110,全部!$B$9:$P$508,14,0))</f>
        <v/>
      </c>
      <c r="P110" s="125" t="str">
        <f>IF($B110="","",VLOOKUP($B110,全部!$B$9:$P$508,15,0))</f>
        <v/>
      </c>
    </row>
    <row r="111" spans="1:16" ht="18.95" customHeight="1" x14ac:dyDescent="0.25">
      <c r="A111" s="92">
        <f t="shared" si="15"/>
        <v>97</v>
      </c>
      <c r="B111" s="92"/>
      <c r="C111" s="113"/>
      <c r="D111" s="113"/>
      <c r="E111" s="113"/>
      <c r="F111" s="92"/>
      <c r="G111" s="92">
        <f t="shared" si="12"/>
        <v>0</v>
      </c>
      <c r="H111" s="92">
        <f t="shared" si="13"/>
        <v>0</v>
      </c>
      <c r="I111" s="113"/>
      <c r="J111" s="149" t="str">
        <f>IF($B111="","",VLOOKUP($B111,全部!$B$9:$P$508,9,0))</f>
        <v/>
      </c>
      <c r="K111" s="150" t="str">
        <f>IF($B111="","",VLOOKUP($B111,全部!$B$9:$P$508,10,0))</f>
        <v/>
      </c>
      <c r="L111" s="150" t="str">
        <f>IF($B111="","",VLOOKUP($B111,全部!$B$9:$P$508,11,0))</f>
        <v/>
      </c>
      <c r="M111" s="150" t="str">
        <f>IF($B111="","",VLOOKUP($B111,全部!$B$9:$P$508,12,0))</f>
        <v/>
      </c>
      <c r="N111" s="92" t="str">
        <f t="shared" si="14"/>
        <v/>
      </c>
      <c r="O111" s="125" t="str">
        <f>IF($B111="","",VLOOKUP($B111,全部!$B$9:$P$508,14,0))</f>
        <v/>
      </c>
      <c r="P111" s="125" t="str">
        <f>IF($B111="","",VLOOKUP($B111,全部!$B$9:$P$508,15,0))</f>
        <v/>
      </c>
    </row>
    <row r="112" spans="1:16" ht="18.95" customHeight="1" x14ac:dyDescent="0.25">
      <c r="A112" s="92">
        <f t="shared" si="15"/>
        <v>98</v>
      </c>
      <c r="B112" s="92"/>
      <c r="C112" s="113"/>
      <c r="D112" s="113"/>
      <c r="E112" s="113"/>
      <c r="F112" s="92"/>
      <c r="G112" s="92">
        <f t="shared" si="12"/>
        <v>0</v>
      </c>
      <c r="H112" s="92">
        <f t="shared" si="13"/>
        <v>0</v>
      </c>
      <c r="I112" s="113"/>
      <c r="J112" s="149" t="str">
        <f>IF($B112="","",VLOOKUP($B112,全部!$B$9:$P$508,9,0))</f>
        <v/>
      </c>
      <c r="K112" s="150" t="str">
        <f>IF($B112="","",VLOOKUP($B112,全部!$B$9:$P$508,10,0))</f>
        <v/>
      </c>
      <c r="L112" s="150" t="str">
        <f>IF($B112="","",VLOOKUP($B112,全部!$B$9:$P$508,11,0))</f>
        <v/>
      </c>
      <c r="M112" s="150" t="str">
        <f>IF($B112="","",VLOOKUP($B112,全部!$B$9:$P$508,12,0))</f>
        <v/>
      </c>
      <c r="N112" s="92" t="str">
        <f t="shared" si="14"/>
        <v/>
      </c>
      <c r="O112" s="125" t="str">
        <f>IF($B112="","",VLOOKUP($B112,全部!$B$9:$P$508,14,0))</f>
        <v/>
      </c>
      <c r="P112" s="125" t="str">
        <f>IF($B112="","",VLOOKUP($B112,全部!$B$9:$P$508,15,0))</f>
        <v/>
      </c>
    </row>
    <row r="113" spans="1:16" ht="18.95" customHeight="1" x14ac:dyDescent="0.25">
      <c r="A113" s="92">
        <f t="shared" si="15"/>
        <v>99</v>
      </c>
      <c r="B113" s="92"/>
      <c r="C113" s="113"/>
      <c r="D113" s="113"/>
      <c r="E113" s="113"/>
      <c r="F113" s="92"/>
      <c r="G113" s="92">
        <f t="shared" si="12"/>
        <v>0</v>
      </c>
      <c r="H113" s="92">
        <f t="shared" si="13"/>
        <v>0</v>
      </c>
      <c r="I113" s="113"/>
      <c r="J113" s="149" t="str">
        <f>IF($B113="","",VLOOKUP($B113,全部!$B$9:$P$508,9,0))</f>
        <v/>
      </c>
      <c r="K113" s="150" t="str">
        <f>IF($B113="","",VLOOKUP($B113,全部!$B$9:$P$508,10,0))</f>
        <v/>
      </c>
      <c r="L113" s="150" t="str">
        <f>IF($B113="","",VLOOKUP($B113,全部!$B$9:$P$508,11,0))</f>
        <v/>
      </c>
      <c r="M113" s="150" t="str">
        <f>IF($B113="","",VLOOKUP($B113,全部!$B$9:$P$508,12,0))</f>
        <v/>
      </c>
      <c r="N113" s="92" t="str">
        <f t="shared" si="14"/>
        <v/>
      </c>
      <c r="O113" s="125" t="str">
        <f>IF($B113="","",VLOOKUP($B113,全部!$B$9:$P$508,14,0))</f>
        <v/>
      </c>
      <c r="P113" s="125" t="str">
        <f>IF($B113="","",VLOOKUP($B113,全部!$B$9:$P$508,15,0))</f>
        <v/>
      </c>
    </row>
    <row r="114" spans="1:16" ht="18.95" customHeight="1" x14ac:dyDescent="0.25">
      <c r="A114" s="92">
        <f t="shared" si="15"/>
        <v>100</v>
      </c>
      <c r="B114" s="92"/>
      <c r="C114" s="113"/>
      <c r="D114" s="113"/>
      <c r="E114" s="113"/>
      <c r="F114" s="92"/>
      <c r="G114" s="92">
        <f t="shared" si="12"/>
        <v>0</v>
      </c>
      <c r="H114" s="92">
        <f t="shared" si="13"/>
        <v>0</v>
      </c>
      <c r="I114" s="113"/>
      <c r="J114" s="149" t="str">
        <f>IF($B114="","",VLOOKUP($B114,全部!$B$9:$P$508,9,0))</f>
        <v/>
      </c>
      <c r="K114" s="150" t="str">
        <f>IF($B114="","",VLOOKUP($B114,全部!$B$9:$P$508,10,0))</f>
        <v/>
      </c>
      <c r="L114" s="150" t="str">
        <f>IF($B114="","",VLOOKUP($B114,全部!$B$9:$P$508,11,0))</f>
        <v/>
      </c>
      <c r="M114" s="150" t="str">
        <f>IF($B114="","",VLOOKUP($B114,全部!$B$9:$P$508,12,0))</f>
        <v/>
      </c>
      <c r="N114" s="92" t="str">
        <f t="shared" si="14"/>
        <v/>
      </c>
      <c r="O114" s="125" t="str">
        <f>IF($B114="","",VLOOKUP($B114,全部!$B$9:$P$508,14,0))</f>
        <v/>
      </c>
      <c r="P114" s="125" t="str">
        <f>IF($B114="","",VLOOKUP($B114,全部!$B$9:$P$508,15,0))</f>
        <v/>
      </c>
    </row>
    <row r="115" spans="1:16" ht="18.95" customHeight="1" x14ac:dyDescent="0.25">
      <c r="A115" s="92">
        <f t="shared" si="15"/>
        <v>101</v>
      </c>
      <c r="B115" s="92"/>
      <c r="C115" s="113"/>
      <c r="D115" s="113"/>
      <c r="E115" s="113"/>
      <c r="F115" s="92"/>
      <c r="G115" s="92">
        <f t="shared" si="12"/>
        <v>0</v>
      </c>
      <c r="H115" s="92">
        <f t="shared" si="13"/>
        <v>0</v>
      </c>
      <c r="I115" s="113"/>
      <c r="J115" s="149" t="str">
        <f>IF($B115="","",VLOOKUP($B115,全部!$B$9:$P$508,9,0))</f>
        <v/>
      </c>
      <c r="K115" s="150" t="str">
        <f>IF($B115="","",VLOOKUP($B115,全部!$B$9:$P$508,10,0))</f>
        <v/>
      </c>
      <c r="L115" s="150" t="str">
        <f>IF($B115="","",VLOOKUP($B115,全部!$B$9:$P$508,11,0))</f>
        <v/>
      </c>
      <c r="M115" s="150" t="str">
        <f>IF($B115="","",VLOOKUP($B115,全部!$B$9:$P$508,12,0))</f>
        <v/>
      </c>
      <c r="N115" s="92" t="str">
        <f t="shared" si="14"/>
        <v/>
      </c>
      <c r="O115" s="125" t="str">
        <f>IF($B115="","",VLOOKUP($B115,全部!$B$9:$P$508,14,0))</f>
        <v/>
      </c>
      <c r="P115" s="125" t="str">
        <f>IF($B115="","",VLOOKUP($B115,全部!$B$9:$P$508,15,0))</f>
        <v/>
      </c>
    </row>
    <row r="116" spans="1:16" ht="18.95" customHeight="1" x14ac:dyDescent="0.25">
      <c r="A116" s="92">
        <f t="shared" si="15"/>
        <v>102</v>
      </c>
      <c r="B116" s="92"/>
      <c r="C116" s="113"/>
      <c r="D116" s="113"/>
      <c r="E116" s="113"/>
      <c r="F116" s="92"/>
      <c r="G116" s="92">
        <f t="shared" si="12"/>
        <v>0</v>
      </c>
      <c r="H116" s="92">
        <f t="shared" si="13"/>
        <v>0</v>
      </c>
      <c r="I116" s="113"/>
      <c r="J116" s="149" t="str">
        <f>IF($B116="","",VLOOKUP($B116,全部!$B$9:$P$508,9,0))</f>
        <v/>
      </c>
      <c r="K116" s="150" t="str">
        <f>IF($B116="","",VLOOKUP($B116,全部!$B$9:$P$508,10,0))</f>
        <v/>
      </c>
      <c r="L116" s="150" t="str">
        <f>IF($B116="","",VLOOKUP($B116,全部!$B$9:$P$508,11,0))</f>
        <v/>
      </c>
      <c r="M116" s="150" t="str">
        <f>IF($B116="","",VLOOKUP($B116,全部!$B$9:$P$508,12,0))</f>
        <v/>
      </c>
      <c r="N116" s="92" t="str">
        <f t="shared" si="14"/>
        <v/>
      </c>
      <c r="O116" s="125" t="str">
        <f>IF($B116="","",VLOOKUP($B116,全部!$B$9:$P$508,14,0))</f>
        <v/>
      </c>
      <c r="P116" s="125" t="str">
        <f>IF($B116="","",VLOOKUP($B116,全部!$B$9:$P$508,15,0))</f>
        <v/>
      </c>
    </row>
    <row r="117" spans="1:16" ht="18.95" customHeight="1" x14ac:dyDescent="0.25">
      <c r="A117" s="92">
        <f t="shared" si="15"/>
        <v>103</v>
      </c>
      <c r="B117" s="92"/>
      <c r="C117" s="113"/>
      <c r="D117" s="113"/>
      <c r="E117" s="113"/>
      <c r="F117" s="92"/>
      <c r="G117" s="92">
        <f t="shared" si="12"/>
        <v>0</v>
      </c>
      <c r="H117" s="92">
        <f t="shared" si="13"/>
        <v>0</v>
      </c>
      <c r="I117" s="113"/>
      <c r="J117" s="149" t="str">
        <f>IF($B117="","",VLOOKUP($B117,全部!$B$9:$P$508,9,0))</f>
        <v/>
      </c>
      <c r="K117" s="150" t="str">
        <f>IF($B117="","",VLOOKUP($B117,全部!$B$9:$P$508,10,0))</f>
        <v/>
      </c>
      <c r="L117" s="150" t="str">
        <f>IF($B117="","",VLOOKUP($B117,全部!$B$9:$P$508,11,0))</f>
        <v/>
      </c>
      <c r="M117" s="150" t="str">
        <f>IF($B117="","",VLOOKUP($B117,全部!$B$9:$P$508,12,0))</f>
        <v/>
      </c>
      <c r="N117" s="92" t="str">
        <f t="shared" si="14"/>
        <v/>
      </c>
      <c r="O117" s="125" t="str">
        <f>IF($B117="","",VLOOKUP($B117,全部!$B$9:$P$508,14,0))</f>
        <v/>
      </c>
      <c r="P117" s="125" t="str">
        <f>IF($B117="","",VLOOKUP($B117,全部!$B$9:$P$508,15,0))</f>
        <v/>
      </c>
    </row>
    <row r="118" spans="1:16" ht="18.95" customHeight="1" x14ac:dyDescent="0.25">
      <c r="A118" s="92">
        <f t="shared" si="15"/>
        <v>104</v>
      </c>
      <c r="B118" s="92"/>
      <c r="C118" s="113"/>
      <c r="D118" s="113"/>
      <c r="E118" s="113"/>
      <c r="F118" s="92"/>
      <c r="G118" s="92">
        <f t="shared" si="12"/>
        <v>0</v>
      </c>
      <c r="H118" s="92">
        <f t="shared" si="13"/>
        <v>0</v>
      </c>
      <c r="I118" s="113"/>
      <c r="J118" s="149" t="str">
        <f>IF($B118="","",VLOOKUP($B118,全部!$B$9:$P$508,9,0))</f>
        <v/>
      </c>
      <c r="K118" s="150" t="str">
        <f>IF($B118="","",VLOOKUP($B118,全部!$B$9:$P$508,10,0))</f>
        <v/>
      </c>
      <c r="L118" s="150" t="str">
        <f>IF($B118="","",VLOOKUP($B118,全部!$B$9:$P$508,11,0))</f>
        <v/>
      </c>
      <c r="M118" s="150" t="str">
        <f>IF($B118="","",VLOOKUP($B118,全部!$B$9:$P$508,12,0))</f>
        <v/>
      </c>
      <c r="N118" s="92" t="str">
        <f t="shared" si="14"/>
        <v/>
      </c>
      <c r="O118" s="125" t="str">
        <f>IF($B118="","",VLOOKUP($B118,全部!$B$9:$P$508,14,0))</f>
        <v/>
      </c>
      <c r="P118" s="125" t="str">
        <f>IF($B118="","",VLOOKUP($B118,全部!$B$9:$P$508,15,0))</f>
        <v/>
      </c>
    </row>
    <row r="119" spans="1:16" ht="18.95" customHeight="1" x14ac:dyDescent="0.25">
      <c r="A119" s="92">
        <f t="shared" si="15"/>
        <v>105</v>
      </c>
      <c r="B119" s="92"/>
      <c r="C119" s="113"/>
      <c r="D119" s="113"/>
      <c r="E119" s="113"/>
      <c r="F119" s="92"/>
      <c r="G119" s="92">
        <f t="shared" si="12"/>
        <v>0</v>
      </c>
      <c r="H119" s="92">
        <f t="shared" si="13"/>
        <v>0</v>
      </c>
      <c r="I119" s="113"/>
      <c r="J119" s="149" t="str">
        <f>IF($B119="","",VLOOKUP($B119,全部!$B$9:$P$508,9,0))</f>
        <v/>
      </c>
      <c r="K119" s="150" t="str">
        <f>IF($B119="","",VLOOKUP($B119,全部!$B$9:$P$508,10,0))</f>
        <v/>
      </c>
      <c r="L119" s="150" t="str">
        <f>IF($B119="","",VLOOKUP($B119,全部!$B$9:$P$508,11,0))</f>
        <v/>
      </c>
      <c r="M119" s="150" t="str">
        <f>IF($B119="","",VLOOKUP($B119,全部!$B$9:$P$508,12,0))</f>
        <v/>
      </c>
      <c r="N119" s="92" t="str">
        <f t="shared" si="14"/>
        <v/>
      </c>
      <c r="O119" s="125" t="str">
        <f>IF($B119="","",VLOOKUP($B119,全部!$B$9:$P$508,14,0))</f>
        <v/>
      </c>
      <c r="P119" s="125" t="str">
        <f>IF($B119="","",VLOOKUP($B119,全部!$B$9:$P$508,15,0))</f>
        <v/>
      </c>
    </row>
    <row r="120" spans="1:16" s="102" customFormat="1" x14ac:dyDescent="0.25">
      <c r="A120" s="57"/>
      <c r="B120" s="58" t="s">
        <v>282</v>
      </c>
      <c r="C120" s="76">
        <f>SUM(F9:F105)</f>
        <v>600</v>
      </c>
      <c r="D120" s="76"/>
      <c r="E120" s="76"/>
      <c r="F120" s="59" t="s">
        <v>313</v>
      </c>
      <c r="G120" s="60"/>
      <c r="H120" s="60">
        <f>SUM(H9:H119)</f>
        <v>1500</v>
      </c>
      <c r="I120" s="61"/>
      <c r="J120" s="62"/>
      <c r="K120" s="62"/>
      <c r="L120" s="62"/>
      <c r="M120" s="62"/>
      <c r="N120" s="62"/>
      <c r="O120" s="128"/>
      <c r="P120" s="129"/>
    </row>
    <row r="121" spans="1:16" s="102" customFormat="1" x14ac:dyDescent="0.25">
      <c r="A121" s="63"/>
      <c r="B121" s="64" t="s">
        <v>379</v>
      </c>
      <c r="C121" s="79">
        <f>SUM(G9:G32)+SUM(G35:G61)+SUM(G64:G90)+SUM(G93:G119)</f>
        <v>1</v>
      </c>
      <c r="D121" s="79"/>
      <c r="E121" s="79"/>
      <c r="F121" s="65"/>
      <c r="G121" s="66"/>
      <c r="H121" s="66"/>
      <c r="I121" s="67"/>
      <c r="J121" s="80"/>
      <c r="K121" s="80"/>
      <c r="L121" s="80"/>
      <c r="M121" s="80"/>
      <c r="N121" s="80"/>
      <c r="O121" s="130"/>
      <c r="P121" s="131"/>
    </row>
    <row r="122" spans="1:16" x14ac:dyDescent="0.25">
      <c r="A122" s="88"/>
      <c r="B122" s="88"/>
      <c r="C122" s="14"/>
      <c r="D122" s="14"/>
      <c r="E122" s="14"/>
      <c r="F122" s="88"/>
      <c r="G122" s="88"/>
      <c r="H122" s="88"/>
      <c r="I122" s="14"/>
      <c r="J122" s="88"/>
      <c r="K122" s="88"/>
      <c r="L122" s="88"/>
      <c r="M122" s="88"/>
      <c r="N122" s="88"/>
      <c r="O122" s="14"/>
      <c r="P122" s="14"/>
    </row>
  </sheetData>
  <phoneticPr fontId="1" type="noConversion"/>
  <conditionalFormatting sqref="J9:P32 J35:P61">
    <cfRule type="expression" dxfId="9" priority="3">
      <formula>$E$2</formula>
    </cfRule>
  </conditionalFormatting>
  <conditionalFormatting sqref="J64:P90">
    <cfRule type="expression" dxfId="8" priority="2">
      <formula>$E$2</formula>
    </cfRule>
  </conditionalFormatting>
  <conditionalFormatting sqref="J93:P119">
    <cfRule type="expression" dxfId="7" priority="1">
      <formula>$E$2</formula>
    </cfRule>
  </conditionalFormatting>
  <pageMargins left="0.70866141732283472" right="0.70866141732283472" top="0.74803149606299213" bottom="0.74803149606299213" header="0.31496062992125984" footer="0.31496062992125984"/>
  <pageSetup paperSize="8" scale="13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7"/>
  <dimension ref="A1:N32"/>
  <sheetViews>
    <sheetView workbookViewId="0">
      <selection activeCell="N2" sqref="N2:N30"/>
    </sheetView>
  </sheetViews>
  <sheetFormatPr defaultRowHeight="16.5" x14ac:dyDescent="0.25"/>
  <cols>
    <col min="9" max="9" width="9" customWidth="1"/>
  </cols>
  <sheetData>
    <row r="1" spans="1:14" x14ac:dyDescent="0.25">
      <c r="A1" s="2"/>
      <c r="B1" s="4"/>
      <c r="C1" s="2"/>
      <c r="D1" s="4"/>
      <c r="E1" s="2"/>
      <c r="F1" s="4"/>
      <c r="G1" s="2"/>
      <c r="H1" s="4"/>
      <c r="I1" s="2"/>
      <c r="J1" s="4"/>
      <c r="K1" s="2"/>
      <c r="L1" s="3"/>
      <c r="M1" s="3"/>
      <c r="N1" s="4"/>
    </row>
    <row r="2" spans="1:14" ht="16.5" customHeight="1" x14ac:dyDescent="0.25">
      <c r="A2" s="353" t="s">
        <v>837</v>
      </c>
      <c r="B2" s="351" t="str">
        <f>IF(B5="","",VLOOKUP(B5,全部!$B$9:$P$508,8,0))</f>
        <v>副頭家</v>
      </c>
      <c r="C2" s="353" t="s">
        <v>893</v>
      </c>
      <c r="D2" s="351" t="str">
        <f>IF(D5="","",VLOOKUP(D5,全部!$B$9:$P$508,8,0))</f>
        <v>頭家</v>
      </c>
      <c r="E2" s="353" t="s">
        <v>893</v>
      </c>
      <c r="F2" s="351" t="str">
        <f>IF(F5="","",VLOOKUP(F5,全部!$B$9:$P$508,8,0))</f>
        <v>副頭家</v>
      </c>
      <c r="G2" s="353" t="s">
        <v>893</v>
      </c>
      <c r="H2" s="351" t="str">
        <f>IF(H5="","",VLOOKUP(H5,全部!$B$9:$P$508,8,0))</f>
        <v>副頭家</v>
      </c>
      <c r="I2" s="353" t="s">
        <v>893</v>
      </c>
      <c r="J2" s="351" t="str">
        <f>IF(J5="","",VLOOKUP(J5,全部!$B$9:$P$508,8,0))</f>
        <v>副頭家</v>
      </c>
      <c r="K2" s="353" t="s">
        <v>886</v>
      </c>
      <c r="L2" s="173" t="s">
        <v>895</v>
      </c>
      <c r="M2" s="355" t="s">
        <v>885</v>
      </c>
      <c r="N2" s="354" t="s">
        <v>884</v>
      </c>
    </row>
    <row r="3" spans="1:14" x14ac:dyDescent="0.25">
      <c r="A3" s="353"/>
      <c r="B3" s="351"/>
      <c r="C3" s="353"/>
      <c r="D3" s="351"/>
      <c r="E3" s="353"/>
      <c r="F3" s="351"/>
      <c r="G3" s="353"/>
      <c r="H3" s="351"/>
      <c r="I3" s="353"/>
      <c r="J3" s="351"/>
      <c r="K3" s="353"/>
      <c r="L3" s="173"/>
      <c r="M3" s="355"/>
      <c r="N3" s="354"/>
    </row>
    <row r="4" spans="1:14" x14ac:dyDescent="0.25">
      <c r="A4" s="353"/>
      <c r="B4" s="352"/>
      <c r="C4" s="353"/>
      <c r="D4" s="352"/>
      <c r="E4" s="353"/>
      <c r="F4" s="352"/>
      <c r="G4" s="353"/>
      <c r="H4" s="352"/>
      <c r="I4" s="353"/>
      <c r="J4" s="352"/>
      <c r="K4" s="353"/>
      <c r="L4" s="173">
        <v>200</v>
      </c>
      <c r="M4" s="355"/>
      <c r="N4" s="354"/>
    </row>
    <row r="5" spans="1:14" ht="16.5" customHeight="1" x14ac:dyDescent="0.25">
      <c r="A5" s="353" t="str">
        <f>IF(B5="","",VLOOKUP(B5,全部!$B$9:$P$508,14,0))</f>
        <v>澎湖縣馬公市光明里6之32號</v>
      </c>
      <c r="B5" s="351" t="str">
        <f>IF('114篩選'!$T7&lt;&gt;"",'114篩選'!$T7,"")</f>
        <v>呂阿鸞</v>
      </c>
      <c r="C5" s="353" t="str">
        <f>IF(D5="","",VLOOKUP(D5,全部!$B$9:$P$508,14,0))</f>
        <v>台南市柳營區神農里350之13號</v>
      </c>
      <c r="D5" s="351" t="str">
        <f>IF('114篩選'!$T6&lt;&gt;"",'114篩選'!$T6,"")</f>
        <v>呂佩臻</v>
      </c>
      <c r="E5" s="353" t="str">
        <f>IF(F5="","",VLOOKUP(F5,全部!$B$9:$P$508,14,0))</f>
        <v>台南市新營區太子路32之9號2樓</v>
      </c>
      <c r="F5" s="351" t="str">
        <f>IF('114篩選'!$T5&lt;&gt;"",'114篩選'!$T5,"")</f>
        <v>黃月芳</v>
      </c>
      <c r="G5" s="353" t="str">
        <f>IF(H5="","",VLOOKUP(H5,全部!$B$9:$P$508,14,0))</f>
        <v>台南市新營區正義街4號1樓</v>
      </c>
      <c r="H5" s="351" t="str">
        <f>IF('114篩選'!$T4&lt;&gt;"",'114篩選'!$T4,"")</f>
        <v>康菽芃</v>
      </c>
      <c r="I5" s="353" t="str">
        <f>IF(J5="","",VLOOKUP(J5,全部!$B$9:$P$508,14,0))</f>
        <v>台南市柳營區士林里柳營53之50號</v>
      </c>
      <c r="J5" s="351" t="str">
        <f>IF('114篩選'!$T3&lt;&gt;"",'114篩選'!$T3,"")</f>
        <v>呂美呤</v>
      </c>
      <c r="K5" s="353"/>
      <c r="L5" s="173" t="s">
        <v>896</v>
      </c>
      <c r="M5" s="355"/>
      <c r="N5" s="354"/>
    </row>
    <row r="6" spans="1:14" x14ac:dyDescent="0.25">
      <c r="A6" s="353"/>
      <c r="B6" s="351"/>
      <c r="C6" s="353"/>
      <c r="D6" s="351"/>
      <c r="E6" s="353"/>
      <c r="F6" s="351"/>
      <c r="G6" s="353"/>
      <c r="H6" s="351"/>
      <c r="I6" s="353"/>
      <c r="J6" s="351"/>
      <c r="K6" s="353"/>
      <c r="L6" s="173"/>
      <c r="M6" s="355"/>
      <c r="N6" s="354"/>
    </row>
    <row r="7" spans="1:14" x14ac:dyDescent="0.25">
      <c r="A7" s="353"/>
      <c r="B7" s="351"/>
      <c r="C7" s="353"/>
      <c r="D7" s="351"/>
      <c r="E7" s="353"/>
      <c r="F7" s="351"/>
      <c r="G7" s="353"/>
      <c r="H7" s="351"/>
      <c r="I7" s="353"/>
      <c r="J7" s="351"/>
      <c r="K7" s="353"/>
      <c r="L7" s="173" t="s">
        <v>897</v>
      </c>
      <c r="M7" s="355"/>
      <c r="N7" s="354"/>
    </row>
    <row r="8" spans="1:14" x14ac:dyDescent="0.25">
      <c r="A8" s="353"/>
      <c r="B8" s="351"/>
      <c r="C8" s="353"/>
      <c r="D8" s="351"/>
      <c r="E8" s="353"/>
      <c r="F8" s="351"/>
      <c r="G8" s="353"/>
      <c r="H8" s="351"/>
      <c r="I8" s="353"/>
      <c r="J8" s="351"/>
      <c r="K8" s="353"/>
      <c r="L8" s="173"/>
      <c r="M8" s="355"/>
      <c r="N8" s="354"/>
    </row>
    <row r="9" spans="1:14" x14ac:dyDescent="0.25">
      <c r="A9" s="353"/>
      <c r="B9" s="351"/>
      <c r="C9" s="353"/>
      <c r="D9" s="351"/>
      <c r="E9" s="353"/>
      <c r="F9" s="351"/>
      <c r="G9" s="353"/>
      <c r="H9" s="351"/>
      <c r="I9" s="353"/>
      <c r="J9" s="351"/>
      <c r="K9" s="353"/>
      <c r="L9" s="173">
        <v>200</v>
      </c>
      <c r="M9" s="355"/>
      <c r="N9" s="354"/>
    </row>
    <row r="10" spans="1:14" x14ac:dyDescent="0.25">
      <c r="A10" s="353"/>
      <c r="B10" s="351"/>
      <c r="C10" s="353"/>
      <c r="D10" s="351"/>
      <c r="E10" s="353"/>
      <c r="F10" s="351"/>
      <c r="G10" s="353"/>
      <c r="H10" s="351"/>
      <c r="I10" s="353"/>
      <c r="J10" s="351"/>
      <c r="K10" s="353"/>
      <c r="L10" s="173" t="s">
        <v>896</v>
      </c>
      <c r="M10" s="355"/>
      <c r="N10" s="354"/>
    </row>
    <row r="11" spans="1:14" x14ac:dyDescent="0.25">
      <c r="A11" s="353"/>
      <c r="B11" s="351"/>
      <c r="C11" s="353"/>
      <c r="D11" s="351"/>
      <c r="E11" s="353"/>
      <c r="F11" s="351"/>
      <c r="G11" s="353"/>
      <c r="H11" s="351"/>
      <c r="I11" s="353"/>
      <c r="J11" s="351"/>
      <c r="K11" s="353"/>
      <c r="L11" s="173"/>
      <c r="M11" s="355"/>
      <c r="N11" s="354"/>
    </row>
    <row r="12" spans="1:14" x14ac:dyDescent="0.25">
      <c r="A12" s="353"/>
      <c r="B12" s="351"/>
      <c r="C12" s="353"/>
      <c r="D12" s="351"/>
      <c r="E12" s="353"/>
      <c r="F12" s="351"/>
      <c r="G12" s="353"/>
      <c r="H12" s="351"/>
      <c r="I12" s="353"/>
      <c r="J12" s="351"/>
      <c r="K12" s="353"/>
      <c r="L12" s="173" t="s">
        <v>898</v>
      </c>
      <c r="M12" s="355"/>
      <c r="N12" s="354"/>
    </row>
    <row r="13" spans="1:14" x14ac:dyDescent="0.25">
      <c r="A13" s="353"/>
      <c r="B13" s="351"/>
      <c r="C13" s="353"/>
      <c r="D13" s="351"/>
      <c r="E13" s="353"/>
      <c r="F13" s="351"/>
      <c r="G13" s="353"/>
      <c r="H13" s="351"/>
      <c r="I13" s="353"/>
      <c r="J13" s="351"/>
      <c r="K13" s="353"/>
      <c r="L13" s="173"/>
      <c r="M13" s="355"/>
      <c r="N13" s="354"/>
    </row>
    <row r="14" spans="1:14" x14ac:dyDescent="0.25">
      <c r="A14" s="353"/>
      <c r="B14" s="180"/>
      <c r="C14" s="353"/>
      <c r="D14" s="180"/>
      <c r="E14" s="353"/>
      <c r="F14" s="180"/>
      <c r="G14" s="353"/>
      <c r="H14" s="180"/>
      <c r="I14" s="353"/>
      <c r="J14" s="180"/>
      <c r="K14" s="353"/>
      <c r="L14" s="173">
        <v>200</v>
      </c>
      <c r="M14" s="355"/>
      <c r="N14" s="354"/>
    </row>
    <row r="15" spans="1:14" ht="16.5" customHeight="1" x14ac:dyDescent="0.25">
      <c r="A15" s="353"/>
      <c r="B15" s="351" t="s">
        <v>891</v>
      </c>
      <c r="C15" s="353"/>
      <c r="D15" s="351" t="s">
        <v>891</v>
      </c>
      <c r="E15" s="353"/>
      <c r="F15" s="351" t="s">
        <v>891</v>
      </c>
      <c r="G15" s="353"/>
      <c r="H15" s="351" t="s">
        <v>891</v>
      </c>
      <c r="I15" s="353"/>
      <c r="J15" s="351" t="s">
        <v>891</v>
      </c>
      <c r="K15" s="353"/>
      <c r="L15" s="173" t="s">
        <v>896</v>
      </c>
      <c r="M15" s="355"/>
      <c r="N15" s="354"/>
    </row>
    <row r="16" spans="1:14" x14ac:dyDescent="0.25">
      <c r="A16" s="353"/>
      <c r="B16" s="351"/>
      <c r="C16" s="353"/>
      <c r="D16" s="351"/>
      <c r="E16" s="353"/>
      <c r="F16" s="351"/>
      <c r="G16" s="353"/>
      <c r="H16" s="351"/>
      <c r="I16" s="353"/>
      <c r="J16" s="351"/>
      <c r="K16" s="353"/>
      <c r="L16" s="173"/>
      <c r="M16" s="355"/>
      <c r="N16" s="354"/>
    </row>
    <row r="17" spans="1:14" x14ac:dyDescent="0.25">
      <c r="A17" s="353"/>
      <c r="B17" s="351"/>
      <c r="C17" s="353"/>
      <c r="D17" s="351"/>
      <c r="E17" s="353"/>
      <c r="F17" s="351"/>
      <c r="G17" s="353"/>
      <c r="H17" s="351"/>
      <c r="I17" s="353"/>
      <c r="J17" s="351"/>
      <c r="K17" s="353"/>
      <c r="L17" s="173" t="s">
        <v>899</v>
      </c>
      <c r="M17" s="355"/>
      <c r="N17" s="354"/>
    </row>
    <row r="18" spans="1:14" x14ac:dyDescent="0.25">
      <c r="A18" s="353"/>
      <c r="B18" s="351"/>
      <c r="C18" s="353"/>
      <c r="D18" s="351"/>
      <c r="E18" s="353"/>
      <c r="F18" s="351"/>
      <c r="G18" s="353"/>
      <c r="H18" s="351"/>
      <c r="I18" s="353"/>
      <c r="J18" s="351"/>
      <c r="K18" s="353"/>
      <c r="L18" s="173"/>
      <c r="M18" s="355"/>
      <c r="N18" s="354"/>
    </row>
    <row r="19" spans="1:14" x14ac:dyDescent="0.25">
      <c r="A19" s="353"/>
      <c r="B19" s="181"/>
      <c r="C19" s="353"/>
      <c r="D19" s="181"/>
      <c r="E19" s="353"/>
      <c r="F19" s="181"/>
      <c r="G19" s="353"/>
      <c r="H19" s="181"/>
      <c r="I19" s="353"/>
      <c r="J19" s="181"/>
      <c r="K19" s="353"/>
      <c r="L19" s="173">
        <v>200</v>
      </c>
      <c r="M19" s="355"/>
      <c r="N19" s="354"/>
    </row>
    <row r="20" spans="1:14" x14ac:dyDescent="0.25">
      <c r="A20" s="353"/>
      <c r="B20" s="182">
        <f>IF(B5="","",VLOOKUP(B5,全部!$B$9:$P$508,9,0))</f>
        <v>60</v>
      </c>
      <c r="C20" s="353"/>
      <c r="D20" s="182">
        <f>IF(D5="","",VLOOKUP(D5,全部!$B$9:$P$508,9,0))</f>
        <v>50</v>
      </c>
      <c r="E20" s="353"/>
      <c r="F20" s="182">
        <f>IF(F5="","",VLOOKUP(F5,全部!$B$9:$P$508,9,0))</f>
        <v>50</v>
      </c>
      <c r="G20" s="353"/>
      <c r="H20" s="182">
        <f>IF(H5="","",VLOOKUP(H5,全部!$B$9:$P$508,9,0))</f>
        <v>66</v>
      </c>
      <c r="I20" s="353"/>
      <c r="J20" s="182">
        <f>IF(J5="","",VLOOKUP(J5,全部!$B$9:$P$508,9,0))</f>
        <v>54</v>
      </c>
      <c r="K20" s="353"/>
      <c r="L20" s="173" t="s">
        <v>896</v>
      </c>
      <c r="M20" s="355"/>
      <c r="N20" s="354"/>
    </row>
    <row r="21" spans="1:14" x14ac:dyDescent="0.25">
      <c r="A21" s="353"/>
      <c r="B21" s="183" t="s">
        <v>888</v>
      </c>
      <c r="C21" s="353"/>
      <c r="D21" s="183" t="s">
        <v>888</v>
      </c>
      <c r="E21" s="353"/>
      <c r="F21" s="183" t="s">
        <v>888</v>
      </c>
      <c r="G21" s="353"/>
      <c r="H21" s="183" t="s">
        <v>888</v>
      </c>
      <c r="I21" s="353"/>
      <c r="J21" s="183" t="s">
        <v>888</v>
      </c>
      <c r="K21" s="353"/>
      <c r="L21" s="173"/>
      <c r="M21" s="355"/>
      <c r="N21" s="354"/>
    </row>
    <row r="22" spans="1:14" x14ac:dyDescent="0.25">
      <c r="A22" s="353"/>
      <c r="B22" s="183"/>
      <c r="C22" s="353"/>
      <c r="D22" s="183"/>
      <c r="E22" s="353"/>
      <c r="F22" s="183"/>
      <c r="G22" s="353"/>
      <c r="H22" s="183"/>
      <c r="I22" s="353"/>
      <c r="J22" s="183"/>
      <c r="K22" s="353"/>
      <c r="L22" s="173" t="s">
        <v>900</v>
      </c>
      <c r="M22" s="355"/>
      <c r="N22" s="354"/>
    </row>
    <row r="23" spans="1:14" x14ac:dyDescent="0.25">
      <c r="A23" s="353"/>
      <c r="B23" s="183">
        <f>IF(B5="","",VLOOKUP(B5,全部!$B$9:$P$508,10,0))</f>
        <v>12</v>
      </c>
      <c r="C23" s="353"/>
      <c r="D23" s="183">
        <f>IF(D5="","",VLOOKUP(D5,全部!$B$9:$P$508,10,0))</f>
        <v>7</v>
      </c>
      <c r="E23" s="353"/>
      <c r="F23" s="183">
        <f>IF(F5="","",VLOOKUP(F5,全部!$B$9:$P$508,10,0))</f>
        <v>10</v>
      </c>
      <c r="G23" s="353"/>
      <c r="H23" s="183">
        <f>IF(H5="","",VLOOKUP(H5,全部!$B$9:$P$508,10,0))</f>
        <v>12</v>
      </c>
      <c r="I23" s="353"/>
      <c r="J23" s="183">
        <f>IF(J5="","",VLOOKUP(J5,全部!$B$9:$P$508,10,0))</f>
        <v>7</v>
      </c>
      <c r="K23" s="353"/>
      <c r="L23" s="173"/>
      <c r="M23" s="355"/>
      <c r="N23" s="354"/>
    </row>
    <row r="24" spans="1:14" x14ac:dyDescent="0.25">
      <c r="A24" s="353"/>
      <c r="B24" s="183" t="s">
        <v>889</v>
      </c>
      <c r="C24" s="353"/>
      <c r="D24" s="183" t="s">
        <v>889</v>
      </c>
      <c r="E24" s="353"/>
      <c r="F24" s="183" t="s">
        <v>889</v>
      </c>
      <c r="G24" s="353"/>
      <c r="H24" s="183" t="s">
        <v>889</v>
      </c>
      <c r="I24" s="353"/>
      <c r="J24" s="183" t="s">
        <v>889</v>
      </c>
      <c r="K24" s="353"/>
      <c r="L24" s="173">
        <v>200</v>
      </c>
      <c r="M24" s="355"/>
      <c r="N24" s="354"/>
    </row>
    <row r="25" spans="1:14" x14ac:dyDescent="0.25">
      <c r="A25" s="353"/>
      <c r="B25" s="183"/>
      <c r="C25" s="353"/>
      <c r="D25" s="183"/>
      <c r="E25" s="353"/>
      <c r="F25" s="183"/>
      <c r="G25" s="353"/>
      <c r="H25" s="183"/>
      <c r="I25" s="353"/>
      <c r="J25" s="183"/>
      <c r="K25" s="353"/>
      <c r="L25" s="173" t="s">
        <v>896</v>
      </c>
      <c r="M25" s="355"/>
      <c r="N25" s="354"/>
    </row>
    <row r="26" spans="1:14" x14ac:dyDescent="0.25">
      <c r="A26" s="353"/>
      <c r="B26" s="183">
        <f>IF(B5="","",VLOOKUP(B5,全部!$B$9:$P$508,11,0))</f>
        <v>2</v>
      </c>
      <c r="C26" s="353"/>
      <c r="D26" s="183">
        <f>IF(D5="","",VLOOKUP(D5,全部!$B$9:$P$508,11,0))</f>
        <v>3</v>
      </c>
      <c r="E26" s="353"/>
      <c r="F26" s="183">
        <f>IF(F5="","",VLOOKUP(F5,全部!$B$9:$P$508,11,0))</f>
        <v>26</v>
      </c>
      <c r="G26" s="353"/>
      <c r="H26" s="183">
        <f>IF(H5="","",VLOOKUP(H5,全部!$B$9:$P$508,11,0))</f>
        <v>25</v>
      </c>
      <c r="I26" s="353"/>
      <c r="J26" s="183">
        <f>IF(J5="","",VLOOKUP(J5,全部!$B$9:$P$508,11,0))</f>
        <v>13</v>
      </c>
      <c r="K26" s="353"/>
      <c r="L26" s="173"/>
      <c r="M26" s="355"/>
      <c r="N26" s="354"/>
    </row>
    <row r="27" spans="1:14" x14ac:dyDescent="0.25">
      <c r="A27" s="353" t="s">
        <v>894</v>
      </c>
      <c r="B27" s="183" t="s">
        <v>842</v>
      </c>
      <c r="C27" s="353" t="s">
        <v>894</v>
      </c>
      <c r="D27" s="183" t="s">
        <v>842</v>
      </c>
      <c r="E27" s="353" t="s">
        <v>894</v>
      </c>
      <c r="F27" s="183" t="s">
        <v>842</v>
      </c>
      <c r="G27" s="353" t="s">
        <v>894</v>
      </c>
      <c r="H27" s="183" t="s">
        <v>842</v>
      </c>
      <c r="I27" s="353" t="s">
        <v>894</v>
      </c>
      <c r="J27" s="183" t="s">
        <v>890</v>
      </c>
      <c r="K27" s="353"/>
      <c r="L27" s="173" t="s">
        <v>901</v>
      </c>
      <c r="M27" s="355"/>
      <c r="N27" s="354"/>
    </row>
    <row r="28" spans="1:14" x14ac:dyDescent="0.25">
      <c r="A28" s="353"/>
      <c r="B28" s="180"/>
      <c r="C28" s="353"/>
      <c r="D28" s="180"/>
      <c r="E28" s="353"/>
      <c r="F28" s="180"/>
      <c r="G28" s="353"/>
      <c r="H28" s="180"/>
      <c r="I28" s="353"/>
      <c r="J28" s="183"/>
      <c r="K28" s="353"/>
      <c r="L28" s="173"/>
      <c r="M28" s="355"/>
      <c r="N28" s="354"/>
    </row>
    <row r="29" spans="1:14" x14ac:dyDescent="0.25">
      <c r="A29" s="353"/>
      <c r="B29" s="183" t="str">
        <f>IF(B5="","",VLOOKUP(B5,全部!$B$9:$P$508,12,0))</f>
        <v>戌</v>
      </c>
      <c r="C29" s="353"/>
      <c r="D29" s="183" t="str">
        <f>IF(D5="","",VLOOKUP(D5,全部!$B$9:$P$508,12,0))</f>
        <v>戊</v>
      </c>
      <c r="E29" s="353"/>
      <c r="F29" s="183" t="str">
        <f>IF(F5="","",VLOOKUP(F5,全部!$B$9:$P$508,12,0))</f>
        <v>寅</v>
      </c>
      <c r="G29" s="353"/>
      <c r="H29" s="183" t="str">
        <f>IF(H5="","",VLOOKUP(H5,全部!$B$9:$P$508,12,0))</f>
        <v>吉</v>
      </c>
      <c r="I29" s="353"/>
      <c r="J29" s="183" t="str">
        <f>IF(J5="","",VLOOKUP(J5,全部!$B$9:$P$508,12,0))</f>
        <v>卯</v>
      </c>
      <c r="K29" s="353"/>
      <c r="L29" s="173">
        <v>200</v>
      </c>
      <c r="M29" s="355"/>
      <c r="N29" s="354"/>
    </row>
    <row r="30" spans="1:14" x14ac:dyDescent="0.25">
      <c r="A30" s="353"/>
      <c r="B30" s="183" t="s">
        <v>844</v>
      </c>
      <c r="C30" s="353"/>
      <c r="D30" s="183" t="s">
        <v>844</v>
      </c>
      <c r="E30" s="353"/>
      <c r="F30" s="183" t="s">
        <v>844</v>
      </c>
      <c r="G30" s="353"/>
      <c r="H30" s="183" t="s">
        <v>844</v>
      </c>
      <c r="I30" s="353"/>
      <c r="J30" s="183" t="s">
        <v>892</v>
      </c>
      <c r="K30" s="353"/>
      <c r="L30" s="173" t="s">
        <v>896</v>
      </c>
      <c r="M30" s="355"/>
      <c r="N30" s="354"/>
    </row>
    <row r="31" spans="1:14" x14ac:dyDescent="0.25">
      <c r="A31" s="184"/>
      <c r="B31" s="186"/>
      <c r="C31" s="184"/>
      <c r="D31" s="186"/>
      <c r="E31" s="184"/>
      <c r="F31" s="186"/>
      <c r="G31" s="184"/>
      <c r="H31" s="186"/>
      <c r="I31" s="184"/>
      <c r="J31" s="185"/>
      <c r="K31" s="178"/>
      <c r="L31" s="179"/>
      <c r="M31" s="356"/>
      <c r="N31" s="238"/>
    </row>
    <row r="32" spans="1:14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170"/>
      <c r="L32" s="171"/>
      <c r="M32" s="170"/>
      <c r="N32" s="172"/>
    </row>
  </sheetData>
  <mergeCells count="33">
    <mergeCell ref="J15:J18"/>
    <mergeCell ref="M2:M31"/>
    <mergeCell ref="I2:I4"/>
    <mergeCell ref="I27:I30"/>
    <mergeCell ref="I5:I26"/>
    <mergeCell ref="J2:J4"/>
    <mergeCell ref="G2:G4"/>
    <mergeCell ref="G5:G26"/>
    <mergeCell ref="H15:H18"/>
    <mergeCell ref="G27:G30"/>
    <mergeCell ref="H2:H4"/>
    <mergeCell ref="F15:F18"/>
    <mergeCell ref="C2:C4"/>
    <mergeCell ref="C5:C26"/>
    <mergeCell ref="D15:D18"/>
    <mergeCell ref="F2:F4"/>
    <mergeCell ref="D2:D4"/>
    <mergeCell ref="B2:B4"/>
    <mergeCell ref="E27:E30"/>
    <mergeCell ref="C27:C30"/>
    <mergeCell ref="A27:A30"/>
    <mergeCell ref="N2:N30"/>
    <mergeCell ref="K2:K30"/>
    <mergeCell ref="A2:A4"/>
    <mergeCell ref="A5:A26"/>
    <mergeCell ref="B15:B18"/>
    <mergeCell ref="J5:J13"/>
    <mergeCell ref="H5:H13"/>
    <mergeCell ref="F5:F13"/>
    <mergeCell ref="D5:D13"/>
    <mergeCell ref="B5:B13"/>
    <mergeCell ref="E2:E4"/>
    <mergeCell ref="E5:E26"/>
  </mergeCells>
  <phoneticPr fontId="1" type="noConversion"/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/>
  <dimension ref="A1:N32"/>
  <sheetViews>
    <sheetView workbookViewId="0">
      <selection activeCell="N2" sqref="N2:N4"/>
    </sheetView>
  </sheetViews>
  <sheetFormatPr defaultRowHeight="16.5" x14ac:dyDescent="0.25"/>
  <cols>
    <col min="9" max="9" width="9" customWidth="1"/>
  </cols>
  <sheetData>
    <row r="1" spans="1:14" x14ac:dyDescent="0.25">
      <c r="A1" s="2"/>
      <c r="B1" s="4"/>
      <c r="C1" s="2"/>
      <c r="D1" s="4"/>
      <c r="E1" s="2"/>
      <c r="F1" s="4"/>
      <c r="G1" s="2"/>
      <c r="H1" s="4"/>
      <c r="I1" s="2"/>
      <c r="J1" s="4"/>
      <c r="K1" s="2"/>
      <c r="L1" s="4"/>
      <c r="M1" s="2"/>
      <c r="N1" s="4"/>
    </row>
    <row r="2" spans="1:14" ht="16.5" customHeight="1" x14ac:dyDescent="0.25">
      <c r="A2" s="353" t="s">
        <v>837</v>
      </c>
      <c r="B2" s="351" t="str">
        <f>IF(B5="","",VLOOKUP(B5,全部!$B$9:$P$508,8,0))</f>
        <v>信士</v>
      </c>
      <c r="C2" s="353" t="s">
        <v>837</v>
      </c>
      <c r="D2" s="351" t="str">
        <f>IF(D5="","",VLOOKUP(D5,全部!$B$9:$P$508,8,0))</f>
        <v>信女</v>
      </c>
      <c r="E2" s="353" t="s">
        <v>837</v>
      </c>
      <c r="F2" s="351" t="str">
        <f>IF(F5="","",VLOOKUP(F5,全部!$B$9:$P$508,8,0))</f>
        <v>信士</v>
      </c>
      <c r="G2" s="353" t="s">
        <v>837</v>
      </c>
      <c r="H2" s="351" t="str">
        <f>IF(H5="","",VLOOKUP(H5,全部!$B$9:$P$508,8,0))</f>
        <v>信女</v>
      </c>
      <c r="I2" s="353" t="s">
        <v>837</v>
      </c>
      <c r="J2" s="351" t="str">
        <f>IF(J5="","",VLOOKUP(J5,全部!$B$9:$P$508,8,0))</f>
        <v>委員</v>
      </c>
      <c r="K2" s="353" t="s">
        <v>837</v>
      </c>
      <c r="L2" s="351" t="str">
        <f>IF(L5="","",VLOOKUP(L5,全部!$B$9:$P$508,8,0))</f>
        <v>信女</v>
      </c>
      <c r="M2" s="353" t="s">
        <v>837</v>
      </c>
      <c r="N2" s="351" t="str">
        <f>IF(N5="","",VLOOKUP(N5,全部!$B$9:$P$508,8,0))</f>
        <v>信女</v>
      </c>
    </row>
    <row r="3" spans="1:14" x14ac:dyDescent="0.25">
      <c r="A3" s="353"/>
      <c r="B3" s="351"/>
      <c r="C3" s="353"/>
      <c r="D3" s="351"/>
      <c r="E3" s="353"/>
      <c r="F3" s="351"/>
      <c r="G3" s="353"/>
      <c r="H3" s="351"/>
      <c r="I3" s="353"/>
      <c r="J3" s="351"/>
      <c r="K3" s="353"/>
      <c r="L3" s="351"/>
      <c r="M3" s="353"/>
      <c r="N3" s="351"/>
    </row>
    <row r="4" spans="1:14" x14ac:dyDescent="0.25">
      <c r="A4" s="353"/>
      <c r="B4" s="352"/>
      <c r="C4" s="353"/>
      <c r="D4" s="352"/>
      <c r="E4" s="353"/>
      <c r="F4" s="352"/>
      <c r="G4" s="353"/>
      <c r="H4" s="352"/>
      <c r="I4" s="353"/>
      <c r="J4" s="352"/>
      <c r="K4" s="353"/>
      <c r="L4" s="352"/>
      <c r="M4" s="353"/>
      <c r="N4" s="352"/>
    </row>
    <row r="5" spans="1:14" ht="16.5" customHeight="1" x14ac:dyDescent="0.25">
      <c r="A5" s="353" t="str">
        <f>IF(B5="","",VLOOKUP(B5,全部!$B$9:$P$508,14,0))</f>
        <v>台南市新營區太南里太子宮184號</v>
      </c>
      <c r="B5" s="351" t="str">
        <f>IF('114篩選'!$T14&lt;&gt;"",'114篩選'!$T14,"")</f>
        <v>鄭勝彬</v>
      </c>
      <c r="C5" s="353" t="str">
        <f>IF(D5="","",VLOOKUP(D5,全部!$B$9:$P$508,14,0))</f>
        <v>台南市新營區太南里太子宮184號</v>
      </c>
      <c r="D5" s="351" t="str">
        <f>IF('114篩選'!$T13&lt;&gt;"",'114篩選'!$T13,"")</f>
        <v>鄧紫黃</v>
      </c>
      <c r="E5" s="353" t="str">
        <f>IF(F5="","",VLOOKUP(F5,全部!$B$9:$P$508,14,0))</f>
        <v>彰化縣員林市林森路231巷26號11樓</v>
      </c>
      <c r="F5" s="351" t="str">
        <f>IF('114篩選'!$T12&lt;&gt;"",'114篩選'!$T12,"")</f>
        <v>詹竣發</v>
      </c>
      <c r="G5" s="353" t="str">
        <f>IF(H5="","",VLOOKUP(H5,全部!$B$9:$P$508,14,0))</f>
        <v>台南市新化區金華街一段10號6樓</v>
      </c>
      <c r="H5" s="351" t="str">
        <f>IF('114篩選'!$T11&lt;&gt;"",'114篩選'!$T11,"")</f>
        <v>楊靜茹</v>
      </c>
      <c r="I5" s="353" t="str">
        <f>IF(J5="","",VLOOKUP(J5,全部!$B$9:$P$508,14,0))</f>
        <v>台南市新化區金華街一段10號6樓</v>
      </c>
      <c r="J5" s="351" t="str">
        <f>IF('114篩選'!$T10&lt;&gt;"",'114篩選'!$T10,"")</f>
        <v>楊皇彬</v>
      </c>
      <c r="K5" s="353" t="str">
        <f>IF(L5="","",VLOOKUP(L5,全部!$B$9:$P$508,14,0))</f>
        <v>台南市新化區金華街一段10號6樓</v>
      </c>
      <c r="L5" s="351" t="str">
        <f>IF('114篩選'!$T9&lt;&gt;"",'114篩選'!$T9,"")</f>
        <v>呂佳靜</v>
      </c>
      <c r="M5" s="353" t="str">
        <f>IF(N5="","",VLOOKUP(N5,全部!$B$9:$P$508,14,0))</f>
        <v>台南市柳營區神農里350之13號</v>
      </c>
      <c r="N5" s="351" t="str">
        <f>IF('114篩選'!$T8&lt;&gt;"",'114篩選'!$T8,"")</f>
        <v>呂夏牡丹</v>
      </c>
    </row>
    <row r="6" spans="1:14" x14ac:dyDescent="0.25">
      <c r="A6" s="353"/>
      <c r="B6" s="351"/>
      <c r="C6" s="353"/>
      <c r="D6" s="351"/>
      <c r="E6" s="353"/>
      <c r="F6" s="351"/>
      <c r="G6" s="353"/>
      <c r="H6" s="351"/>
      <c r="I6" s="353"/>
      <c r="J6" s="351"/>
      <c r="K6" s="353"/>
      <c r="L6" s="351"/>
      <c r="M6" s="353"/>
      <c r="N6" s="351"/>
    </row>
    <row r="7" spans="1:14" x14ac:dyDescent="0.25">
      <c r="A7" s="353"/>
      <c r="B7" s="351"/>
      <c r="C7" s="353"/>
      <c r="D7" s="351"/>
      <c r="E7" s="353"/>
      <c r="F7" s="351"/>
      <c r="G7" s="353"/>
      <c r="H7" s="351"/>
      <c r="I7" s="353"/>
      <c r="J7" s="351"/>
      <c r="K7" s="353"/>
      <c r="L7" s="351"/>
      <c r="M7" s="353"/>
      <c r="N7" s="351"/>
    </row>
    <row r="8" spans="1:14" x14ac:dyDescent="0.25">
      <c r="A8" s="353"/>
      <c r="B8" s="351"/>
      <c r="C8" s="353"/>
      <c r="D8" s="351"/>
      <c r="E8" s="353"/>
      <c r="F8" s="351"/>
      <c r="G8" s="353"/>
      <c r="H8" s="351"/>
      <c r="I8" s="353"/>
      <c r="J8" s="351"/>
      <c r="K8" s="353"/>
      <c r="L8" s="351"/>
      <c r="M8" s="353"/>
      <c r="N8" s="351"/>
    </row>
    <row r="9" spans="1:14" x14ac:dyDescent="0.25">
      <c r="A9" s="353"/>
      <c r="B9" s="351"/>
      <c r="C9" s="353"/>
      <c r="D9" s="351"/>
      <c r="E9" s="353"/>
      <c r="F9" s="351"/>
      <c r="G9" s="353"/>
      <c r="H9" s="351"/>
      <c r="I9" s="353"/>
      <c r="J9" s="351"/>
      <c r="K9" s="353"/>
      <c r="L9" s="351"/>
      <c r="M9" s="353"/>
      <c r="N9" s="351"/>
    </row>
    <row r="10" spans="1:14" x14ac:dyDescent="0.25">
      <c r="A10" s="353"/>
      <c r="B10" s="351"/>
      <c r="C10" s="353"/>
      <c r="D10" s="351"/>
      <c r="E10" s="353"/>
      <c r="F10" s="351"/>
      <c r="G10" s="353"/>
      <c r="H10" s="351"/>
      <c r="I10" s="353"/>
      <c r="J10" s="351"/>
      <c r="K10" s="353"/>
      <c r="L10" s="351"/>
      <c r="M10" s="353"/>
      <c r="N10" s="351"/>
    </row>
    <row r="11" spans="1:14" x14ac:dyDescent="0.25">
      <c r="A11" s="353"/>
      <c r="B11" s="351"/>
      <c r="C11" s="353"/>
      <c r="D11" s="351"/>
      <c r="E11" s="353"/>
      <c r="F11" s="351"/>
      <c r="G11" s="353"/>
      <c r="H11" s="351"/>
      <c r="I11" s="353"/>
      <c r="J11" s="351"/>
      <c r="K11" s="353"/>
      <c r="L11" s="351"/>
      <c r="M11" s="353"/>
      <c r="N11" s="351"/>
    </row>
    <row r="12" spans="1:14" x14ac:dyDescent="0.25">
      <c r="A12" s="353"/>
      <c r="B12" s="351"/>
      <c r="C12" s="353"/>
      <c r="D12" s="351"/>
      <c r="E12" s="353"/>
      <c r="F12" s="351"/>
      <c r="G12" s="353"/>
      <c r="H12" s="351"/>
      <c r="I12" s="353"/>
      <c r="J12" s="351"/>
      <c r="K12" s="353"/>
      <c r="L12" s="351"/>
      <c r="M12" s="353"/>
      <c r="N12" s="351"/>
    </row>
    <row r="13" spans="1:14" x14ac:dyDescent="0.25">
      <c r="A13" s="353"/>
      <c r="B13" s="351"/>
      <c r="C13" s="353"/>
      <c r="D13" s="351"/>
      <c r="E13" s="353"/>
      <c r="F13" s="351"/>
      <c r="G13" s="353"/>
      <c r="H13" s="351"/>
      <c r="I13" s="353"/>
      <c r="J13" s="351"/>
      <c r="K13" s="353"/>
      <c r="L13" s="351"/>
      <c r="M13" s="353"/>
      <c r="N13" s="351"/>
    </row>
    <row r="14" spans="1:14" x14ac:dyDescent="0.25">
      <c r="A14" s="353"/>
      <c r="B14" s="180"/>
      <c r="C14" s="353"/>
      <c r="D14" s="180"/>
      <c r="E14" s="353"/>
      <c r="F14" s="180"/>
      <c r="G14" s="353"/>
      <c r="H14" s="180"/>
      <c r="I14" s="353"/>
      <c r="J14" s="180"/>
      <c r="K14" s="353"/>
      <c r="L14" s="180"/>
      <c r="M14" s="353"/>
      <c r="N14" s="180"/>
    </row>
    <row r="15" spans="1:14" ht="16.5" customHeight="1" x14ac:dyDescent="0.25">
      <c r="A15" s="353"/>
      <c r="B15" s="351" t="s">
        <v>891</v>
      </c>
      <c r="C15" s="353"/>
      <c r="D15" s="351" t="s">
        <v>891</v>
      </c>
      <c r="E15" s="353"/>
      <c r="F15" s="351" t="s">
        <v>891</v>
      </c>
      <c r="G15" s="353"/>
      <c r="H15" s="351" t="s">
        <v>891</v>
      </c>
      <c r="I15" s="353"/>
      <c r="J15" s="351" t="s">
        <v>891</v>
      </c>
      <c r="K15" s="353"/>
      <c r="L15" s="351" t="s">
        <v>891</v>
      </c>
      <c r="M15" s="353"/>
      <c r="N15" s="351" t="s">
        <v>891</v>
      </c>
    </row>
    <row r="16" spans="1:14" x14ac:dyDescent="0.25">
      <c r="A16" s="353"/>
      <c r="B16" s="351"/>
      <c r="C16" s="353"/>
      <c r="D16" s="351"/>
      <c r="E16" s="353"/>
      <c r="F16" s="351"/>
      <c r="G16" s="353"/>
      <c r="H16" s="351"/>
      <c r="I16" s="353"/>
      <c r="J16" s="351"/>
      <c r="K16" s="353"/>
      <c r="L16" s="351"/>
      <c r="M16" s="353"/>
      <c r="N16" s="351"/>
    </row>
    <row r="17" spans="1:14" x14ac:dyDescent="0.25">
      <c r="A17" s="353"/>
      <c r="B17" s="351"/>
      <c r="C17" s="353"/>
      <c r="D17" s="351"/>
      <c r="E17" s="353"/>
      <c r="F17" s="351"/>
      <c r="G17" s="353"/>
      <c r="H17" s="351"/>
      <c r="I17" s="353"/>
      <c r="J17" s="351"/>
      <c r="K17" s="353"/>
      <c r="L17" s="351"/>
      <c r="M17" s="353"/>
      <c r="N17" s="351"/>
    </row>
    <row r="18" spans="1:14" x14ac:dyDescent="0.25">
      <c r="A18" s="353"/>
      <c r="B18" s="351"/>
      <c r="C18" s="353"/>
      <c r="D18" s="351"/>
      <c r="E18" s="353"/>
      <c r="F18" s="351"/>
      <c r="G18" s="353"/>
      <c r="H18" s="351"/>
      <c r="I18" s="353"/>
      <c r="J18" s="351"/>
      <c r="K18" s="353"/>
      <c r="L18" s="351"/>
      <c r="M18" s="353"/>
      <c r="N18" s="351"/>
    </row>
    <row r="19" spans="1:14" x14ac:dyDescent="0.25">
      <c r="A19" s="353"/>
      <c r="B19" s="181"/>
      <c r="C19" s="353"/>
      <c r="D19" s="181"/>
      <c r="E19" s="353"/>
      <c r="F19" s="181"/>
      <c r="G19" s="353"/>
      <c r="H19" s="181"/>
      <c r="I19" s="353"/>
      <c r="J19" s="181"/>
      <c r="K19" s="353"/>
      <c r="L19" s="181"/>
      <c r="M19" s="353"/>
      <c r="N19" s="181"/>
    </row>
    <row r="20" spans="1:14" x14ac:dyDescent="0.25">
      <c r="A20" s="353"/>
      <c r="B20" s="182">
        <f>IF(B5="","",VLOOKUP(B5,全部!$B$9:$P$508,9,0))</f>
        <v>51</v>
      </c>
      <c r="C20" s="353"/>
      <c r="D20" s="182">
        <f>IF(D5="","",VLOOKUP(D5,全部!$B$9:$P$508,9,0))</f>
        <v>54</v>
      </c>
      <c r="E20" s="353"/>
      <c r="F20" s="182">
        <f>IF(F5="","",VLOOKUP(F5,全部!$B$9:$P$508,9,0))</f>
        <v>57</v>
      </c>
      <c r="G20" s="353"/>
      <c r="H20" s="182">
        <f>IF(H5="","",VLOOKUP(H5,全部!$B$9:$P$508,9,0))</f>
        <v>68</v>
      </c>
      <c r="I20" s="353"/>
      <c r="J20" s="182">
        <f>IF(J5="","",VLOOKUP(J5,全部!$B$9:$P$508,9,0))</f>
        <v>71</v>
      </c>
      <c r="K20" s="353"/>
      <c r="L20" s="182">
        <f>IF(L5="","",VLOOKUP(L5,全部!$B$9:$P$508,9,0))</f>
        <v>43</v>
      </c>
      <c r="M20" s="353"/>
      <c r="N20" s="182">
        <f>IF(N5="","",VLOOKUP(N5,全部!$B$9:$P$508,9,0))</f>
        <v>20</v>
      </c>
    </row>
    <row r="21" spans="1:14" x14ac:dyDescent="0.25">
      <c r="A21" s="353"/>
      <c r="B21" s="183" t="s">
        <v>840</v>
      </c>
      <c r="C21" s="353"/>
      <c r="D21" s="183" t="s">
        <v>840</v>
      </c>
      <c r="E21" s="353"/>
      <c r="F21" s="183" t="s">
        <v>840</v>
      </c>
      <c r="G21" s="353"/>
      <c r="H21" s="183" t="s">
        <v>840</v>
      </c>
      <c r="I21" s="353"/>
      <c r="J21" s="183" t="s">
        <v>840</v>
      </c>
      <c r="K21" s="353"/>
      <c r="L21" s="183" t="s">
        <v>840</v>
      </c>
      <c r="M21" s="353"/>
      <c r="N21" s="183" t="s">
        <v>840</v>
      </c>
    </row>
    <row r="22" spans="1:14" x14ac:dyDescent="0.25">
      <c r="A22" s="353"/>
      <c r="B22" s="183"/>
      <c r="C22" s="353"/>
      <c r="D22" s="183"/>
      <c r="E22" s="353"/>
      <c r="F22" s="183"/>
      <c r="G22" s="353"/>
      <c r="H22" s="183"/>
      <c r="I22" s="353"/>
      <c r="J22" s="183"/>
      <c r="K22" s="353"/>
      <c r="L22" s="183"/>
      <c r="M22" s="353"/>
      <c r="N22" s="183"/>
    </row>
    <row r="23" spans="1:14" x14ac:dyDescent="0.25">
      <c r="A23" s="353"/>
      <c r="B23" s="183">
        <f>IF(B5="","",VLOOKUP(B5,全部!$B$9:$P$508,10,0))</f>
        <v>9</v>
      </c>
      <c r="C23" s="353"/>
      <c r="D23" s="183">
        <f>IF(D5="","",VLOOKUP(D5,全部!$B$9:$P$508,10,0))</f>
        <v>12</v>
      </c>
      <c r="E23" s="353"/>
      <c r="F23" s="183" t="str">
        <f>IF(F5="","",VLOOKUP(F5,全部!$B$9:$P$508,10,0))</f>
        <v>潤7</v>
      </c>
      <c r="G23" s="353"/>
      <c r="H23" s="183">
        <f>IF(H5="","",VLOOKUP(H5,全部!$B$9:$P$508,10,0))</f>
        <v>6</v>
      </c>
      <c r="I23" s="353"/>
      <c r="J23" s="183">
        <f>IF(J5="","",VLOOKUP(J5,全部!$B$9:$P$508,10,0))</f>
        <v>10</v>
      </c>
      <c r="K23" s="353"/>
      <c r="L23" s="183">
        <f>IF(L5="","",VLOOKUP(L5,全部!$B$9:$P$508,10,0))</f>
        <v>1</v>
      </c>
      <c r="M23" s="353"/>
      <c r="N23" s="183">
        <f>IF(N5="","",VLOOKUP(N5,全部!$B$9:$P$508,10,0))</f>
        <v>5</v>
      </c>
    </row>
    <row r="24" spans="1:14" x14ac:dyDescent="0.25">
      <c r="A24" s="353"/>
      <c r="B24" s="183" t="s">
        <v>841</v>
      </c>
      <c r="C24" s="353"/>
      <c r="D24" s="183" t="s">
        <v>841</v>
      </c>
      <c r="E24" s="353"/>
      <c r="F24" s="183" t="s">
        <v>841</v>
      </c>
      <c r="G24" s="353"/>
      <c r="H24" s="183" t="s">
        <v>841</v>
      </c>
      <c r="I24" s="353"/>
      <c r="J24" s="183" t="s">
        <v>841</v>
      </c>
      <c r="K24" s="353"/>
      <c r="L24" s="183" t="s">
        <v>841</v>
      </c>
      <c r="M24" s="353"/>
      <c r="N24" s="183" t="s">
        <v>841</v>
      </c>
    </row>
    <row r="25" spans="1:14" x14ac:dyDescent="0.25">
      <c r="A25" s="353"/>
      <c r="B25" s="183"/>
      <c r="C25" s="353"/>
      <c r="D25" s="183"/>
      <c r="E25" s="353"/>
      <c r="F25" s="183"/>
      <c r="G25" s="353"/>
      <c r="H25" s="183"/>
      <c r="I25" s="353"/>
      <c r="J25" s="183"/>
      <c r="K25" s="353"/>
      <c r="L25" s="183"/>
      <c r="M25" s="353"/>
      <c r="N25" s="183"/>
    </row>
    <row r="26" spans="1:14" x14ac:dyDescent="0.25">
      <c r="A26" s="353"/>
      <c r="B26" s="183">
        <f>IF(B5="","",VLOOKUP(B5,全部!$B$9:$P$508,11,0))</f>
        <v>26</v>
      </c>
      <c r="C26" s="353"/>
      <c r="D26" s="183">
        <f>IF(D5="","",VLOOKUP(D5,全部!$B$9:$P$508,11,0))</f>
        <v>3</v>
      </c>
      <c r="E26" s="353"/>
      <c r="F26" s="183">
        <f>IF(F5="","",VLOOKUP(F5,全部!$B$9:$P$508,11,0))</f>
        <v>1</v>
      </c>
      <c r="G26" s="353"/>
      <c r="H26" s="183">
        <f>IF(H5="","",VLOOKUP(H5,全部!$B$9:$P$508,11,0))</f>
        <v>4</v>
      </c>
      <c r="I26" s="353"/>
      <c r="J26" s="183">
        <f>IF(J5="","",VLOOKUP(J5,全部!$B$9:$P$508,11,0))</f>
        <v>25</v>
      </c>
      <c r="K26" s="353"/>
      <c r="L26" s="183">
        <f>IF(L5="","",VLOOKUP(L5,全部!$B$9:$P$508,11,0))</f>
        <v>8</v>
      </c>
      <c r="M26" s="353"/>
      <c r="N26" s="183">
        <f>IF(N5="","",VLOOKUP(N5,全部!$B$9:$P$508,11,0))</f>
        <v>18</v>
      </c>
    </row>
    <row r="27" spans="1:14" ht="16.5" customHeight="1" x14ac:dyDescent="0.25">
      <c r="A27" s="353" t="s">
        <v>838</v>
      </c>
      <c r="B27" s="183" t="s">
        <v>842</v>
      </c>
      <c r="C27" s="353" t="s">
        <v>838</v>
      </c>
      <c r="D27" s="183" t="s">
        <v>842</v>
      </c>
      <c r="E27" s="353" t="s">
        <v>838</v>
      </c>
      <c r="F27" s="183" t="s">
        <v>842</v>
      </c>
      <c r="G27" s="353" t="s">
        <v>838</v>
      </c>
      <c r="H27" s="183" t="s">
        <v>842</v>
      </c>
      <c r="I27" s="353" t="s">
        <v>838</v>
      </c>
      <c r="J27" s="183" t="s">
        <v>842</v>
      </c>
      <c r="K27" s="353" t="s">
        <v>838</v>
      </c>
      <c r="L27" s="183" t="s">
        <v>842</v>
      </c>
      <c r="M27" s="353" t="s">
        <v>838</v>
      </c>
      <c r="N27" s="183" t="s">
        <v>842</v>
      </c>
    </row>
    <row r="28" spans="1:14" x14ac:dyDescent="0.25">
      <c r="A28" s="353"/>
      <c r="B28" s="180"/>
      <c r="C28" s="353"/>
      <c r="D28" s="180"/>
      <c r="E28" s="353"/>
      <c r="F28" s="180"/>
      <c r="G28" s="353"/>
      <c r="H28" s="180"/>
      <c r="I28" s="353"/>
      <c r="J28" s="183"/>
      <c r="K28" s="353"/>
      <c r="L28" s="183"/>
      <c r="M28" s="353"/>
      <c r="N28" s="183"/>
    </row>
    <row r="29" spans="1:14" x14ac:dyDescent="0.25">
      <c r="A29" s="353"/>
      <c r="B29" s="183" t="str">
        <f>IF(B5="","",VLOOKUP(B5,全部!$B$9:$P$508,12,0))</f>
        <v>吉</v>
      </c>
      <c r="C29" s="353"/>
      <c r="D29" s="183" t="str">
        <f>IF(D5="","",VLOOKUP(D5,全部!$B$9:$P$508,12,0))</f>
        <v>吉</v>
      </c>
      <c r="E29" s="353"/>
      <c r="F29" s="183" t="str">
        <f>IF(F5="","",VLOOKUP(F5,全部!$B$9:$P$508,12,0))</f>
        <v>辰</v>
      </c>
      <c r="G29" s="353"/>
      <c r="H29" s="183" t="str">
        <f>IF(H5="","",VLOOKUP(H5,全部!$B$9:$P$508,12,0))</f>
        <v>申</v>
      </c>
      <c r="I29" s="353"/>
      <c r="J29" s="183" t="str">
        <f>IF(J5="","",VLOOKUP(J5,全部!$B$9:$P$508,12,0))</f>
        <v>未</v>
      </c>
      <c r="K29" s="353"/>
      <c r="L29" s="183" t="str">
        <f>IF(L5="","",VLOOKUP(L5,全部!$B$9:$P$508,12,0))</f>
        <v>辰</v>
      </c>
      <c r="M29" s="353"/>
      <c r="N29" s="183" t="str">
        <f>IF(N5="","",VLOOKUP(N5,全部!$B$9:$P$508,12,0))</f>
        <v>吉</v>
      </c>
    </row>
    <row r="30" spans="1:14" x14ac:dyDescent="0.25">
      <c r="A30" s="353"/>
      <c r="B30" s="183" t="s">
        <v>844</v>
      </c>
      <c r="C30" s="353"/>
      <c r="D30" s="183" t="s">
        <v>844</v>
      </c>
      <c r="E30" s="353"/>
      <c r="F30" s="183" t="s">
        <v>844</v>
      </c>
      <c r="G30" s="353"/>
      <c r="H30" s="183" t="s">
        <v>844</v>
      </c>
      <c r="I30" s="353"/>
      <c r="J30" s="183" t="s">
        <v>844</v>
      </c>
      <c r="K30" s="353"/>
      <c r="L30" s="183" t="s">
        <v>844</v>
      </c>
      <c r="M30" s="353"/>
      <c r="N30" s="183" t="s">
        <v>844</v>
      </c>
    </row>
    <row r="31" spans="1:14" x14ac:dyDescent="0.25">
      <c r="A31" s="184"/>
      <c r="B31" s="186"/>
      <c r="C31" s="184"/>
      <c r="D31" s="186"/>
      <c r="E31" s="184"/>
      <c r="F31" s="186"/>
      <c r="G31" s="184"/>
      <c r="H31" s="186"/>
      <c r="I31" s="184"/>
      <c r="J31" s="185"/>
      <c r="K31" s="184"/>
      <c r="L31" s="185"/>
      <c r="M31" s="184"/>
      <c r="N31" s="240"/>
    </row>
    <row r="32" spans="1:14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170"/>
      <c r="L32" s="171"/>
      <c r="M32" s="170"/>
      <c r="N32" s="172"/>
    </row>
  </sheetData>
  <mergeCells count="42">
    <mergeCell ref="A2:A4"/>
    <mergeCell ref="C2:C4"/>
    <mergeCell ref="E2:E4"/>
    <mergeCell ref="D2:D4"/>
    <mergeCell ref="B2:B4"/>
    <mergeCell ref="J5:J13"/>
    <mergeCell ref="K2:K4"/>
    <mergeCell ref="K5:K26"/>
    <mergeCell ref="J15:J18"/>
    <mergeCell ref="L5:L13"/>
    <mergeCell ref="L15:L18"/>
    <mergeCell ref="J2:J4"/>
    <mergeCell ref="F5:F13"/>
    <mergeCell ref="G5:G26"/>
    <mergeCell ref="H5:H13"/>
    <mergeCell ref="I5:I26"/>
    <mergeCell ref="G2:G4"/>
    <mergeCell ref="I2:I4"/>
    <mergeCell ref="F15:F18"/>
    <mergeCell ref="H15:H18"/>
    <mergeCell ref="H2:H4"/>
    <mergeCell ref="F2:F4"/>
    <mergeCell ref="A5:A26"/>
    <mergeCell ref="B5:B13"/>
    <mergeCell ref="C5:C26"/>
    <mergeCell ref="D5:D13"/>
    <mergeCell ref="E5:E26"/>
    <mergeCell ref="B15:B18"/>
    <mergeCell ref="D15:D18"/>
    <mergeCell ref="A27:A30"/>
    <mergeCell ref="C27:C30"/>
    <mergeCell ref="E27:E30"/>
    <mergeCell ref="G27:G30"/>
    <mergeCell ref="I27:I30"/>
    <mergeCell ref="K27:K30"/>
    <mergeCell ref="M2:M4"/>
    <mergeCell ref="M5:M26"/>
    <mergeCell ref="N5:N13"/>
    <mergeCell ref="N15:N18"/>
    <mergeCell ref="M27:M30"/>
    <mergeCell ref="N2:N4"/>
    <mergeCell ref="L2:L4"/>
  </mergeCells>
  <phoneticPr fontId="1" type="noConversion"/>
  <pageMargins left="0.7" right="0.7" top="0.75" bottom="0.75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9"/>
  <dimension ref="A1:N32"/>
  <sheetViews>
    <sheetView workbookViewId="0">
      <selection activeCell="B5" sqref="B5:B13"/>
    </sheetView>
  </sheetViews>
  <sheetFormatPr defaultRowHeight="16.5" x14ac:dyDescent="0.25"/>
  <cols>
    <col min="9" max="9" width="9" customWidth="1"/>
  </cols>
  <sheetData>
    <row r="1" spans="1:14" x14ac:dyDescent="0.25">
      <c r="A1" s="2"/>
      <c r="B1" s="4"/>
      <c r="C1" s="2"/>
      <c r="D1" s="4"/>
      <c r="E1" s="2"/>
      <c r="F1" s="4"/>
      <c r="G1" s="2"/>
      <c r="H1" s="4"/>
      <c r="I1" s="2"/>
      <c r="J1" s="4"/>
      <c r="K1" s="2"/>
      <c r="L1" s="4"/>
      <c r="M1" s="2"/>
      <c r="N1" s="4"/>
    </row>
    <row r="2" spans="1:14" ht="16.5" customHeight="1" x14ac:dyDescent="0.25">
      <c r="A2" s="353" t="s">
        <v>837</v>
      </c>
      <c r="B2" s="351" t="str">
        <f>IF(B5="","",VLOOKUP(B5,全部!$B$9:$P$508,8,0))</f>
        <v>信士</v>
      </c>
      <c r="C2" s="353" t="s">
        <v>837</v>
      </c>
      <c r="D2" s="351" t="str">
        <f>IF(D5="","",VLOOKUP(D5,全部!$B$9:$P$508,8,0))</f>
        <v>信士</v>
      </c>
      <c r="E2" s="353" t="s">
        <v>837</v>
      </c>
      <c r="F2" s="351" t="str">
        <f>IF(F5="","",VLOOKUP(F5,全部!$B$9:$P$508,8,0))</f>
        <v>委員</v>
      </c>
      <c r="G2" s="353" t="s">
        <v>837</v>
      </c>
      <c r="H2" s="351" t="str">
        <f>IF(H5="","",VLOOKUP(H5,全部!$B$9:$P$508,8,0))</f>
        <v>信士</v>
      </c>
      <c r="I2" s="353" t="s">
        <v>837</v>
      </c>
      <c r="J2" s="351" t="str">
        <f>IF(J5="","",VLOOKUP(J5,全部!$B$9:$P$508,8,0))</f>
        <v>信女</v>
      </c>
      <c r="K2" s="353" t="s">
        <v>837</v>
      </c>
      <c r="L2" s="351" t="str">
        <f>IF(L5="","",VLOOKUP(L5,全部!$B$9:$P$508,8,0))</f>
        <v>信女</v>
      </c>
      <c r="M2" s="353" t="s">
        <v>837</v>
      </c>
      <c r="N2" s="351" t="str">
        <f>IF(N5="","",VLOOKUP(N5,全部!$B$9:$P$508,8,0))</f>
        <v>殿主</v>
      </c>
    </row>
    <row r="3" spans="1:14" x14ac:dyDescent="0.25">
      <c r="A3" s="353"/>
      <c r="B3" s="351"/>
      <c r="C3" s="353"/>
      <c r="D3" s="351"/>
      <c r="E3" s="353"/>
      <c r="F3" s="351"/>
      <c r="G3" s="353"/>
      <c r="H3" s="351"/>
      <c r="I3" s="353"/>
      <c r="J3" s="351"/>
      <c r="K3" s="353"/>
      <c r="L3" s="351"/>
      <c r="M3" s="353"/>
      <c r="N3" s="351"/>
    </row>
    <row r="4" spans="1:14" x14ac:dyDescent="0.25">
      <c r="A4" s="353"/>
      <c r="B4" s="352"/>
      <c r="C4" s="353"/>
      <c r="D4" s="352"/>
      <c r="E4" s="353"/>
      <c r="F4" s="352"/>
      <c r="G4" s="353"/>
      <c r="H4" s="352"/>
      <c r="I4" s="353"/>
      <c r="J4" s="352"/>
      <c r="K4" s="353"/>
      <c r="L4" s="352"/>
      <c r="M4" s="353"/>
      <c r="N4" s="352"/>
    </row>
    <row r="5" spans="1:14" ht="16.5" customHeight="1" x14ac:dyDescent="0.25">
      <c r="A5" s="353" t="str">
        <f>IF(B5="","",VLOOKUP(B5,全部!$B$9:$P$508,14,0))</f>
        <v>高雄市三民區有光路89之3號</v>
      </c>
      <c r="B5" s="351" t="str">
        <f>IF('114篩選'!$T21&lt;&gt;"",'114篩選'!$T21,"")</f>
        <v>金亨利</v>
      </c>
      <c r="C5" s="353" t="str">
        <f>IF(D5="","",VLOOKUP(D5,全部!$B$9:$P$508,14,0))</f>
        <v>台北市中山區復興南路1段34號11樓之1</v>
      </c>
      <c r="D5" s="351" t="str">
        <f>IF('114篩選'!$T20&lt;&gt;"",'114篩選'!$T20,"")</f>
        <v>劉健清</v>
      </c>
      <c r="E5" s="353" t="str">
        <f>IF(F5="","",VLOOKUP(F5,全部!$B$9:$P$508,14,0))</f>
        <v>屏東市中山路375巷10號</v>
      </c>
      <c r="F5" s="351" t="str">
        <f>IF('114篩選'!$T19&lt;&gt;"",'114篩選'!$T19,"")</f>
        <v>趙憶銘</v>
      </c>
      <c r="G5" s="353" t="str">
        <f>IF(H5="","",VLOOKUP(H5,全部!$B$9:$P$508,14,0))</f>
        <v>台南市中西區南門路149號7樓之5</v>
      </c>
      <c r="H5" s="351" t="str">
        <f>IF('114篩選'!$T18&lt;&gt;"",'114篩選'!$T18,"")</f>
        <v>黃玉文</v>
      </c>
      <c r="I5" s="353" t="str">
        <f>IF(J5="","",VLOOKUP(J5,全部!$B$9:$P$508,14,0))</f>
        <v>高雄市橋頭區仕豐南路大同巷7號</v>
      </c>
      <c r="J5" s="351" t="str">
        <f>IF('114篩選'!$T17&lt;&gt;"",'114篩選'!$T17,"")</f>
        <v>李美敏</v>
      </c>
      <c r="K5" s="353" t="str">
        <f>IF(L5="","",VLOOKUP(L5,全部!$B$9:$P$508,14,0))</f>
        <v>新北市汐止區和平街6巷1弄4號5樓</v>
      </c>
      <c r="L5" s="351" t="str">
        <f>IF('114篩選'!$T16&lt;&gt;"",'114篩選'!$T16,"")</f>
        <v>楊秀貞</v>
      </c>
      <c r="M5" s="353" t="str">
        <f>IF(N5="","",VLOOKUP(N5,全部!$B$9:$P$508,14,0))</f>
        <v>高雄市橋頭區仕豐南路大同巷7號</v>
      </c>
      <c r="N5" s="351" t="str">
        <f>IF('114篩選'!$T15&lt;&gt;"",'114篩選'!$T15,"")</f>
        <v>陳信輝</v>
      </c>
    </row>
    <row r="6" spans="1:14" x14ac:dyDescent="0.25">
      <c r="A6" s="353"/>
      <c r="B6" s="351"/>
      <c r="C6" s="353"/>
      <c r="D6" s="351"/>
      <c r="E6" s="353"/>
      <c r="F6" s="351"/>
      <c r="G6" s="353"/>
      <c r="H6" s="351"/>
      <c r="I6" s="353"/>
      <c r="J6" s="351"/>
      <c r="K6" s="353"/>
      <c r="L6" s="351"/>
      <c r="M6" s="353"/>
      <c r="N6" s="351"/>
    </row>
    <row r="7" spans="1:14" x14ac:dyDescent="0.25">
      <c r="A7" s="353"/>
      <c r="B7" s="351"/>
      <c r="C7" s="353"/>
      <c r="D7" s="351"/>
      <c r="E7" s="353"/>
      <c r="F7" s="351"/>
      <c r="G7" s="353"/>
      <c r="H7" s="351"/>
      <c r="I7" s="353"/>
      <c r="J7" s="351"/>
      <c r="K7" s="353"/>
      <c r="L7" s="351"/>
      <c r="M7" s="353"/>
      <c r="N7" s="351"/>
    </row>
    <row r="8" spans="1:14" x14ac:dyDescent="0.25">
      <c r="A8" s="353"/>
      <c r="B8" s="351"/>
      <c r="C8" s="353"/>
      <c r="D8" s="351"/>
      <c r="E8" s="353"/>
      <c r="F8" s="351"/>
      <c r="G8" s="353"/>
      <c r="H8" s="351"/>
      <c r="I8" s="353"/>
      <c r="J8" s="351"/>
      <c r="K8" s="353"/>
      <c r="L8" s="351"/>
      <c r="M8" s="353"/>
      <c r="N8" s="351"/>
    </row>
    <row r="9" spans="1:14" x14ac:dyDescent="0.25">
      <c r="A9" s="353"/>
      <c r="B9" s="351"/>
      <c r="C9" s="353"/>
      <c r="D9" s="351"/>
      <c r="E9" s="353"/>
      <c r="F9" s="351"/>
      <c r="G9" s="353"/>
      <c r="H9" s="351"/>
      <c r="I9" s="353"/>
      <c r="J9" s="351"/>
      <c r="K9" s="353"/>
      <c r="L9" s="351"/>
      <c r="M9" s="353"/>
      <c r="N9" s="351"/>
    </row>
    <row r="10" spans="1:14" x14ac:dyDescent="0.25">
      <c r="A10" s="353"/>
      <c r="B10" s="351"/>
      <c r="C10" s="353"/>
      <c r="D10" s="351"/>
      <c r="E10" s="353"/>
      <c r="F10" s="351"/>
      <c r="G10" s="353"/>
      <c r="H10" s="351"/>
      <c r="I10" s="353"/>
      <c r="J10" s="351"/>
      <c r="K10" s="353"/>
      <c r="L10" s="351"/>
      <c r="M10" s="353"/>
      <c r="N10" s="351"/>
    </row>
    <row r="11" spans="1:14" x14ac:dyDescent="0.25">
      <c r="A11" s="353"/>
      <c r="B11" s="351"/>
      <c r="C11" s="353"/>
      <c r="D11" s="351"/>
      <c r="E11" s="353"/>
      <c r="F11" s="351"/>
      <c r="G11" s="353"/>
      <c r="H11" s="351"/>
      <c r="I11" s="353"/>
      <c r="J11" s="351"/>
      <c r="K11" s="353"/>
      <c r="L11" s="351"/>
      <c r="M11" s="353"/>
      <c r="N11" s="351"/>
    </row>
    <row r="12" spans="1:14" x14ac:dyDescent="0.25">
      <c r="A12" s="353"/>
      <c r="B12" s="351"/>
      <c r="C12" s="353"/>
      <c r="D12" s="351"/>
      <c r="E12" s="353"/>
      <c r="F12" s="351"/>
      <c r="G12" s="353"/>
      <c r="H12" s="351"/>
      <c r="I12" s="353"/>
      <c r="J12" s="351"/>
      <c r="K12" s="353"/>
      <c r="L12" s="351"/>
      <c r="M12" s="353"/>
      <c r="N12" s="351"/>
    </row>
    <row r="13" spans="1:14" x14ac:dyDescent="0.25">
      <c r="A13" s="353"/>
      <c r="B13" s="351"/>
      <c r="C13" s="353"/>
      <c r="D13" s="351"/>
      <c r="E13" s="353"/>
      <c r="F13" s="351"/>
      <c r="G13" s="353"/>
      <c r="H13" s="351"/>
      <c r="I13" s="353"/>
      <c r="J13" s="351"/>
      <c r="K13" s="353"/>
      <c r="L13" s="351"/>
      <c r="M13" s="353"/>
      <c r="N13" s="351"/>
    </row>
    <row r="14" spans="1:14" x14ac:dyDescent="0.25">
      <c r="A14" s="353"/>
      <c r="B14" s="180"/>
      <c r="C14" s="353"/>
      <c r="D14" s="180"/>
      <c r="E14" s="353"/>
      <c r="F14" s="180"/>
      <c r="G14" s="353"/>
      <c r="H14" s="180"/>
      <c r="I14" s="353"/>
      <c r="J14" s="180"/>
      <c r="K14" s="353"/>
      <c r="L14" s="180"/>
      <c r="M14" s="353"/>
      <c r="N14" s="180"/>
    </row>
    <row r="15" spans="1:14" ht="16.5" customHeight="1" x14ac:dyDescent="0.25">
      <c r="A15" s="353"/>
      <c r="B15" s="351" t="s">
        <v>891</v>
      </c>
      <c r="C15" s="353"/>
      <c r="D15" s="351" t="s">
        <v>891</v>
      </c>
      <c r="E15" s="353"/>
      <c r="F15" s="351" t="s">
        <v>891</v>
      </c>
      <c r="G15" s="353"/>
      <c r="H15" s="351" t="s">
        <v>891</v>
      </c>
      <c r="I15" s="353"/>
      <c r="J15" s="351" t="s">
        <v>891</v>
      </c>
      <c r="K15" s="353"/>
      <c r="L15" s="351" t="s">
        <v>891</v>
      </c>
      <c r="M15" s="353"/>
      <c r="N15" s="351" t="s">
        <v>891</v>
      </c>
    </row>
    <row r="16" spans="1:14" x14ac:dyDescent="0.25">
      <c r="A16" s="353"/>
      <c r="B16" s="351"/>
      <c r="C16" s="353"/>
      <c r="D16" s="351"/>
      <c r="E16" s="353"/>
      <c r="F16" s="351"/>
      <c r="G16" s="353"/>
      <c r="H16" s="351"/>
      <c r="I16" s="353"/>
      <c r="J16" s="351"/>
      <c r="K16" s="353"/>
      <c r="L16" s="351"/>
      <c r="M16" s="353"/>
      <c r="N16" s="351"/>
    </row>
    <row r="17" spans="1:14" x14ac:dyDescent="0.25">
      <c r="A17" s="353"/>
      <c r="B17" s="351"/>
      <c r="C17" s="353"/>
      <c r="D17" s="351"/>
      <c r="E17" s="353"/>
      <c r="F17" s="351"/>
      <c r="G17" s="353"/>
      <c r="H17" s="351"/>
      <c r="I17" s="353"/>
      <c r="J17" s="351"/>
      <c r="K17" s="353"/>
      <c r="L17" s="351"/>
      <c r="M17" s="353"/>
      <c r="N17" s="351"/>
    </row>
    <row r="18" spans="1:14" x14ac:dyDescent="0.25">
      <c r="A18" s="353"/>
      <c r="B18" s="351"/>
      <c r="C18" s="353"/>
      <c r="D18" s="351"/>
      <c r="E18" s="353"/>
      <c r="F18" s="351"/>
      <c r="G18" s="353"/>
      <c r="H18" s="351"/>
      <c r="I18" s="353"/>
      <c r="J18" s="351"/>
      <c r="K18" s="353"/>
      <c r="L18" s="351"/>
      <c r="M18" s="353"/>
      <c r="N18" s="351"/>
    </row>
    <row r="19" spans="1:14" x14ac:dyDescent="0.25">
      <c r="A19" s="353"/>
      <c r="B19" s="181"/>
      <c r="C19" s="353"/>
      <c r="D19" s="181"/>
      <c r="E19" s="353"/>
      <c r="F19" s="181"/>
      <c r="G19" s="353"/>
      <c r="H19" s="181"/>
      <c r="I19" s="353"/>
      <c r="J19" s="181"/>
      <c r="K19" s="353"/>
      <c r="L19" s="181"/>
      <c r="M19" s="353"/>
      <c r="N19" s="181"/>
    </row>
    <row r="20" spans="1:14" x14ac:dyDescent="0.25">
      <c r="A20" s="353"/>
      <c r="B20" s="182">
        <f>IF(B5="","",VLOOKUP(B5,全部!$B$9:$P$508,9,0))</f>
        <v>37</v>
      </c>
      <c r="C20" s="353"/>
      <c r="D20" s="182">
        <f>IF(D5="","",VLOOKUP(D5,全部!$B$9:$P$508,9,0))</f>
        <v>41</v>
      </c>
      <c r="E20" s="353"/>
      <c r="F20" s="182">
        <f>IF(F5="","",VLOOKUP(F5,全部!$B$9:$P$508,9,0))</f>
        <v>43</v>
      </c>
      <c r="G20" s="353"/>
      <c r="H20" s="182">
        <f>IF(H5="","",VLOOKUP(H5,全部!$B$9:$P$508,9,0))</f>
        <v>55</v>
      </c>
      <c r="I20" s="353"/>
      <c r="J20" s="182">
        <f>IF(J5="","",VLOOKUP(J5,全部!$B$9:$P$508,9,0))</f>
        <v>56</v>
      </c>
      <c r="K20" s="353"/>
      <c r="L20" s="182">
        <f>IF(L5="","",VLOOKUP(L5,全部!$B$9:$P$508,9,0))</f>
        <v>54</v>
      </c>
      <c r="M20" s="353"/>
      <c r="N20" s="182">
        <f>IF(N5="","",VLOOKUP(N5,全部!$B$9:$P$508,9,0))</f>
        <v>54</v>
      </c>
    </row>
    <row r="21" spans="1:14" x14ac:dyDescent="0.25">
      <c r="A21" s="353"/>
      <c r="B21" s="183" t="s">
        <v>840</v>
      </c>
      <c r="C21" s="353"/>
      <c r="D21" s="183" t="s">
        <v>840</v>
      </c>
      <c r="E21" s="353"/>
      <c r="F21" s="183" t="s">
        <v>840</v>
      </c>
      <c r="G21" s="353"/>
      <c r="H21" s="183" t="s">
        <v>840</v>
      </c>
      <c r="I21" s="353"/>
      <c r="J21" s="183" t="s">
        <v>840</v>
      </c>
      <c r="K21" s="353"/>
      <c r="L21" s="183" t="s">
        <v>840</v>
      </c>
      <c r="M21" s="353"/>
      <c r="N21" s="183" t="s">
        <v>840</v>
      </c>
    </row>
    <row r="22" spans="1:14" x14ac:dyDescent="0.25">
      <c r="A22" s="353"/>
      <c r="B22" s="183"/>
      <c r="C22" s="353"/>
      <c r="D22" s="183"/>
      <c r="E22" s="353"/>
      <c r="F22" s="183"/>
      <c r="G22" s="353"/>
      <c r="H22" s="183"/>
      <c r="I22" s="353"/>
      <c r="J22" s="183"/>
      <c r="K22" s="353"/>
      <c r="L22" s="183"/>
      <c r="M22" s="353"/>
      <c r="N22" s="183"/>
    </row>
    <row r="23" spans="1:14" x14ac:dyDescent="0.25">
      <c r="A23" s="353"/>
      <c r="B23" s="183">
        <f>IF(B5="","",VLOOKUP(B5,全部!$B$9:$P$508,10,0))</f>
        <v>12</v>
      </c>
      <c r="C23" s="353"/>
      <c r="D23" s="183" t="str">
        <f>IF(D5="","",VLOOKUP(D5,全部!$B$9:$P$508,10,0))</f>
        <v>潤5</v>
      </c>
      <c r="E23" s="353"/>
      <c r="F23" s="183">
        <f>IF(F5="","",VLOOKUP(F5,全部!$B$9:$P$508,10,0))</f>
        <v>8</v>
      </c>
      <c r="G23" s="353"/>
      <c r="H23" s="183">
        <f>IF(H5="","",VLOOKUP(H5,全部!$B$9:$P$508,10,0))</f>
        <v>3</v>
      </c>
      <c r="I23" s="353"/>
      <c r="J23" s="183">
        <f>IF(J5="","",VLOOKUP(J5,全部!$B$9:$P$508,10,0))</f>
        <v>8</v>
      </c>
      <c r="K23" s="353"/>
      <c r="L23" s="183">
        <f>IF(L5="","",VLOOKUP(L5,全部!$B$9:$P$508,10,0))</f>
        <v>10</v>
      </c>
      <c r="M23" s="353"/>
      <c r="N23" s="183">
        <f>IF(N5="","",VLOOKUP(N5,全部!$B$9:$P$508,10,0))</f>
        <v>7</v>
      </c>
    </row>
    <row r="24" spans="1:14" x14ac:dyDescent="0.25">
      <c r="A24" s="353"/>
      <c r="B24" s="183" t="s">
        <v>841</v>
      </c>
      <c r="C24" s="353"/>
      <c r="D24" s="183" t="s">
        <v>841</v>
      </c>
      <c r="E24" s="353"/>
      <c r="F24" s="183" t="s">
        <v>841</v>
      </c>
      <c r="G24" s="353"/>
      <c r="H24" s="183" t="s">
        <v>841</v>
      </c>
      <c r="I24" s="353"/>
      <c r="J24" s="183" t="s">
        <v>841</v>
      </c>
      <c r="K24" s="353"/>
      <c r="L24" s="183" t="s">
        <v>841</v>
      </c>
      <c r="M24" s="353"/>
      <c r="N24" s="183" t="s">
        <v>841</v>
      </c>
    </row>
    <row r="25" spans="1:14" x14ac:dyDescent="0.25">
      <c r="A25" s="353"/>
      <c r="B25" s="183"/>
      <c r="C25" s="353"/>
      <c r="D25" s="183"/>
      <c r="E25" s="353"/>
      <c r="F25" s="183"/>
      <c r="G25" s="353"/>
      <c r="H25" s="183"/>
      <c r="I25" s="353"/>
      <c r="J25" s="183"/>
      <c r="K25" s="353"/>
      <c r="L25" s="183"/>
      <c r="M25" s="353"/>
      <c r="N25" s="183"/>
    </row>
    <row r="26" spans="1:14" x14ac:dyDescent="0.25">
      <c r="A26" s="353"/>
      <c r="B26" s="183">
        <f>IF(B5="","",VLOOKUP(B5,全部!$B$9:$P$508,11,0))</f>
        <v>28</v>
      </c>
      <c r="C26" s="353"/>
      <c r="D26" s="183">
        <f>IF(D5="","",VLOOKUP(D5,全部!$B$9:$P$508,11,0))</f>
        <v>19</v>
      </c>
      <c r="E26" s="353"/>
      <c r="F26" s="183">
        <f>IF(F5="","",VLOOKUP(F5,全部!$B$9:$P$508,11,0))</f>
        <v>4</v>
      </c>
      <c r="G26" s="353"/>
      <c r="H26" s="183">
        <f>IF(H5="","",VLOOKUP(H5,全部!$B$9:$P$508,11,0))</f>
        <v>24</v>
      </c>
      <c r="I26" s="353"/>
      <c r="J26" s="183">
        <f>IF(J5="","",VLOOKUP(J5,全部!$B$9:$P$508,11,0))</f>
        <v>5</v>
      </c>
      <c r="K26" s="353"/>
      <c r="L26" s="183">
        <f>IF(L5="","",VLOOKUP(L5,全部!$B$9:$P$508,11,0))</f>
        <v>20</v>
      </c>
      <c r="M26" s="353"/>
      <c r="N26" s="183">
        <f>IF(N5="","",VLOOKUP(N5,全部!$B$9:$P$508,11,0))</f>
        <v>5</v>
      </c>
    </row>
    <row r="27" spans="1:14" ht="16.5" customHeight="1" x14ac:dyDescent="0.25">
      <c r="A27" s="353" t="s">
        <v>838</v>
      </c>
      <c r="B27" s="183" t="s">
        <v>842</v>
      </c>
      <c r="C27" s="353" t="s">
        <v>838</v>
      </c>
      <c r="D27" s="183" t="s">
        <v>842</v>
      </c>
      <c r="E27" s="353" t="s">
        <v>838</v>
      </c>
      <c r="F27" s="183" t="s">
        <v>842</v>
      </c>
      <c r="G27" s="353" t="s">
        <v>838</v>
      </c>
      <c r="H27" s="183" t="s">
        <v>842</v>
      </c>
      <c r="I27" s="353" t="s">
        <v>838</v>
      </c>
      <c r="J27" s="183" t="s">
        <v>842</v>
      </c>
      <c r="K27" s="353" t="s">
        <v>838</v>
      </c>
      <c r="L27" s="183" t="s">
        <v>842</v>
      </c>
      <c r="M27" s="353" t="s">
        <v>838</v>
      </c>
      <c r="N27" s="183" t="s">
        <v>842</v>
      </c>
    </row>
    <row r="28" spans="1:14" x14ac:dyDescent="0.25">
      <c r="A28" s="353"/>
      <c r="B28" s="180"/>
      <c r="C28" s="353"/>
      <c r="D28" s="180"/>
      <c r="E28" s="353"/>
      <c r="F28" s="180"/>
      <c r="G28" s="353"/>
      <c r="H28" s="180"/>
      <c r="I28" s="353"/>
      <c r="J28" s="183"/>
      <c r="K28" s="353"/>
      <c r="L28" s="183"/>
      <c r="M28" s="353"/>
      <c r="N28" s="183"/>
    </row>
    <row r="29" spans="1:14" x14ac:dyDescent="0.25">
      <c r="A29" s="353"/>
      <c r="B29" s="183" t="str">
        <f>IF(B5="","",VLOOKUP(B5,全部!$B$9:$P$508,12,0))</f>
        <v>吉</v>
      </c>
      <c r="C29" s="353"/>
      <c r="D29" s="183" t="str">
        <f>IF(D5="","",VLOOKUP(D5,全部!$B$9:$P$508,12,0))</f>
        <v>吉</v>
      </c>
      <c r="E29" s="353"/>
      <c r="F29" s="183" t="str">
        <f>IF(F5="","",VLOOKUP(F5,全部!$B$9:$P$508,12,0))</f>
        <v>寅</v>
      </c>
      <c r="G29" s="353"/>
      <c r="H29" s="183" t="str">
        <f>IF(H5="","",VLOOKUP(H5,全部!$B$9:$P$508,12,0))</f>
        <v>巳</v>
      </c>
      <c r="I29" s="353"/>
      <c r="J29" s="183" t="str">
        <f>IF(J5="","",VLOOKUP(J5,全部!$B$9:$P$508,12,0))</f>
        <v>申</v>
      </c>
      <c r="K29" s="353"/>
      <c r="L29" s="183" t="str">
        <f>IF(L5="","",VLOOKUP(L5,全部!$B$9:$P$508,12,0))</f>
        <v>吉</v>
      </c>
      <c r="M29" s="353"/>
      <c r="N29" s="183" t="str">
        <f>IF(N5="","",VLOOKUP(N5,全部!$B$9:$P$508,12,0))</f>
        <v>巳</v>
      </c>
    </row>
    <row r="30" spans="1:14" x14ac:dyDescent="0.25">
      <c r="A30" s="353"/>
      <c r="B30" s="183" t="s">
        <v>844</v>
      </c>
      <c r="C30" s="353"/>
      <c r="D30" s="183" t="s">
        <v>844</v>
      </c>
      <c r="E30" s="353"/>
      <c r="F30" s="183" t="s">
        <v>844</v>
      </c>
      <c r="G30" s="353"/>
      <c r="H30" s="183" t="s">
        <v>844</v>
      </c>
      <c r="I30" s="353"/>
      <c r="J30" s="183" t="s">
        <v>844</v>
      </c>
      <c r="K30" s="353"/>
      <c r="L30" s="183" t="s">
        <v>844</v>
      </c>
      <c r="M30" s="353"/>
      <c r="N30" s="183" t="s">
        <v>844</v>
      </c>
    </row>
    <row r="31" spans="1:14" x14ac:dyDescent="0.25">
      <c r="A31" s="184"/>
      <c r="B31" s="186"/>
      <c r="C31" s="184"/>
      <c r="D31" s="186"/>
      <c r="E31" s="184"/>
      <c r="F31" s="186"/>
      <c r="G31" s="184"/>
      <c r="H31" s="186"/>
      <c r="I31" s="184"/>
      <c r="J31" s="185"/>
      <c r="K31" s="184"/>
      <c r="L31" s="185"/>
      <c r="M31" s="184"/>
      <c r="N31" s="240"/>
    </row>
    <row r="32" spans="1:14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170"/>
      <c r="L32" s="171"/>
      <c r="M32" s="170"/>
      <c r="N32" s="172"/>
    </row>
  </sheetData>
  <mergeCells count="42">
    <mergeCell ref="L2:L4"/>
    <mergeCell ref="J2:J4"/>
    <mergeCell ref="D2:D4"/>
    <mergeCell ref="B2:B4"/>
    <mergeCell ref="I2:I4"/>
    <mergeCell ref="K2:K4"/>
    <mergeCell ref="A2:A4"/>
    <mergeCell ref="C2:C4"/>
    <mergeCell ref="E2:E4"/>
    <mergeCell ref="F5:F13"/>
    <mergeCell ref="G5:G26"/>
    <mergeCell ref="A5:A26"/>
    <mergeCell ref="B5:B13"/>
    <mergeCell ref="C5:C26"/>
    <mergeCell ref="D5:D13"/>
    <mergeCell ref="E5:E26"/>
    <mergeCell ref="B15:B18"/>
    <mergeCell ref="D15:D18"/>
    <mergeCell ref="H5:H13"/>
    <mergeCell ref="G2:G4"/>
    <mergeCell ref="F15:F18"/>
    <mergeCell ref="H15:H18"/>
    <mergeCell ref="H2:H4"/>
    <mergeCell ref="F2:F4"/>
    <mergeCell ref="M5:M26"/>
    <mergeCell ref="N5:N13"/>
    <mergeCell ref="N15:N18"/>
    <mergeCell ref="M2:M4"/>
    <mergeCell ref="N2:N4"/>
    <mergeCell ref="L15:L18"/>
    <mergeCell ref="I5:I26"/>
    <mergeCell ref="J5:J13"/>
    <mergeCell ref="K5:K26"/>
    <mergeCell ref="L5:L13"/>
    <mergeCell ref="J15:J18"/>
    <mergeCell ref="M27:M30"/>
    <mergeCell ref="A27:A30"/>
    <mergeCell ref="C27:C30"/>
    <mergeCell ref="E27:E30"/>
    <mergeCell ref="G27:G30"/>
    <mergeCell ref="I27:I30"/>
    <mergeCell ref="K27:K30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>
    <pageSetUpPr fitToPage="1"/>
  </sheetPr>
  <dimension ref="A1:N32"/>
  <sheetViews>
    <sheetView workbookViewId="0">
      <selection activeCell="B5" sqref="B5:B13"/>
    </sheetView>
  </sheetViews>
  <sheetFormatPr defaultRowHeight="16.5" x14ac:dyDescent="0.25"/>
  <cols>
    <col min="9" max="9" width="9" customWidth="1"/>
  </cols>
  <sheetData>
    <row r="1" spans="1:14" x14ac:dyDescent="0.25">
      <c r="A1" s="2"/>
      <c r="B1" s="4"/>
      <c r="C1" s="2"/>
      <c r="D1" s="4"/>
      <c r="E1" s="2"/>
      <c r="F1" s="4"/>
      <c r="G1" s="2"/>
      <c r="H1" s="4"/>
      <c r="I1" s="2"/>
      <c r="J1" s="4"/>
      <c r="K1" s="2"/>
      <c r="L1" s="4"/>
      <c r="M1" s="2"/>
      <c r="N1" s="4"/>
    </row>
    <row r="2" spans="1:14" ht="16.5" customHeight="1" x14ac:dyDescent="0.25">
      <c r="A2" s="353" t="s">
        <v>837</v>
      </c>
      <c r="B2" s="351" t="str">
        <f>IF(B5="","",VLOOKUP(B5,全部!$B$9:$P$508,8,0))</f>
        <v>信女</v>
      </c>
      <c r="C2" s="353" t="s">
        <v>837</v>
      </c>
      <c r="D2" s="351" t="str">
        <f>IF(D5="","",VLOOKUP(D5,全部!$B$9:$P$508,8,0))</f>
        <v>委員</v>
      </c>
      <c r="E2" s="353" t="s">
        <v>837</v>
      </c>
      <c r="F2" s="351" t="str">
        <f>IF(F5="","",VLOOKUP(F5,全部!$B$9:$P$508,8,0))</f>
        <v>信士</v>
      </c>
      <c r="G2" s="353" t="s">
        <v>837</v>
      </c>
      <c r="H2" s="351" t="str">
        <f>IF(H5="","",VLOOKUP(H5,全部!$B$9:$P$508,8,0))</f>
        <v>副頭家</v>
      </c>
      <c r="I2" s="353" t="s">
        <v>837</v>
      </c>
      <c r="J2" s="351" t="str">
        <f>IF(J5="","",VLOOKUP(J5,全部!$B$9:$P$508,8,0))</f>
        <v>副頭家</v>
      </c>
      <c r="K2" s="353" t="s">
        <v>837</v>
      </c>
      <c r="L2" s="351" t="str">
        <f>IF(L5="","",VLOOKUP(L5,全部!$B$9:$P$508,8,0))</f>
        <v>副頭家</v>
      </c>
      <c r="M2" s="353" t="s">
        <v>837</v>
      </c>
      <c r="N2" s="351" t="str">
        <f>IF(N5="","",VLOOKUP(N5,全部!$B$9:$P$508,8,0))</f>
        <v>信女</v>
      </c>
    </row>
    <row r="3" spans="1:14" x14ac:dyDescent="0.25">
      <c r="A3" s="353"/>
      <c r="B3" s="351"/>
      <c r="C3" s="353"/>
      <c r="D3" s="351"/>
      <c r="E3" s="353"/>
      <c r="F3" s="351"/>
      <c r="G3" s="353"/>
      <c r="H3" s="351"/>
      <c r="I3" s="353"/>
      <c r="J3" s="351"/>
      <c r="K3" s="353"/>
      <c r="L3" s="351"/>
      <c r="M3" s="353"/>
      <c r="N3" s="351"/>
    </row>
    <row r="4" spans="1:14" x14ac:dyDescent="0.25">
      <c r="A4" s="353"/>
      <c r="B4" s="352"/>
      <c r="C4" s="353"/>
      <c r="D4" s="352"/>
      <c r="E4" s="353"/>
      <c r="F4" s="352"/>
      <c r="G4" s="353"/>
      <c r="H4" s="352"/>
      <c r="I4" s="353"/>
      <c r="J4" s="352"/>
      <c r="K4" s="353"/>
      <c r="L4" s="352"/>
      <c r="M4" s="353"/>
      <c r="N4" s="352"/>
    </row>
    <row r="5" spans="1:14" ht="16.5" customHeight="1" x14ac:dyDescent="0.25">
      <c r="A5" s="353" t="str">
        <f>IF(B5="","",VLOOKUP(B5,全部!$B$9:$P$508,14,0))</f>
        <v>台南市仁德區民安路2段166巷22號</v>
      </c>
      <c r="B5" s="351" t="str">
        <f>IF('114篩選'!$T28&lt;&gt;"",'114篩選'!$T28,"")</f>
        <v>林秀芬</v>
      </c>
      <c r="C5" s="353" t="str">
        <f>IF(D5="","",VLOOKUP(D5,全部!$B$9:$P$508,14,0))</f>
        <v>台南市新營區中華路81之2號</v>
      </c>
      <c r="D5" s="351" t="str">
        <f>IF('114篩選'!$T27&lt;&gt;"",'114篩選'!$T27,"")</f>
        <v>陳香君</v>
      </c>
      <c r="E5" s="353" t="str">
        <f>IF(F5="","",VLOOKUP(F5,全部!$B$9:$P$508,14,0))</f>
        <v>台南市柳營區神農里果毅後356號</v>
      </c>
      <c r="F5" s="351" t="str">
        <f>IF('114篩選'!$T26&lt;&gt;"",'114篩選'!$T26,"")</f>
        <v>王思傅</v>
      </c>
      <c r="G5" s="353" t="str">
        <f>IF(H5="","",VLOOKUP(H5,全部!$B$9:$P$508,14,0))</f>
        <v>澎湖縣馬公市西衛里8-5號</v>
      </c>
      <c r="H5" s="351" t="str">
        <f>IF('114篩選'!$T25&lt;&gt;"",'114篩選'!$T25,"")</f>
        <v>呂金長</v>
      </c>
      <c r="I5" s="353" t="str">
        <f>IF(J5="","",VLOOKUP(J5,全部!$B$9:$P$508,14,0))</f>
        <v>台南市安南區館前一路26巷2弄15號</v>
      </c>
      <c r="J5" s="351" t="str">
        <f>IF('114篩選'!$T24&lt;&gt;"",'114篩選'!$T24,"")</f>
        <v>陳志偉</v>
      </c>
      <c r="K5" s="353" t="str">
        <f>IF(L5="","",VLOOKUP(L5,全部!$B$9:$P$508,14,0))</f>
        <v>台南市南區鯤鯓路26-2號</v>
      </c>
      <c r="L5" s="351" t="str">
        <f>IF('114篩選'!$T23&lt;&gt;"",'114篩選'!$T23,"")</f>
        <v>陳寶雄</v>
      </c>
      <c r="M5" s="353" t="str">
        <f>IF(N5="","",VLOOKUP(N5,全部!$B$9:$P$508,14,0))</f>
        <v>高雄市三民區有光路89之3號</v>
      </c>
      <c r="N5" s="351" t="str">
        <f>IF('114篩選'!$T22&lt;&gt;"",'114篩選'!$T22,"")</f>
        <v>金慧貞</v>
      </c>
    </row>
    <row r="6" spans="1:14" x14ac:dyDescent="0.25">
      <c r="A6" s="353"/>
      <c r="B6" s="351"/>
      <c r="C6" s="353"/>
      <c r="D6" s="351"/>
      <c r="E6" s="353"/>
      <c r="F6" s="351"/>
      <c r="G6" s="353"/>
      <c r="H6" s="351"/>
      <c r="I6" s="353"/>
      <c r="J6" s="351"/>
      <c r="K6" s="353"/>
      <c r="L6" s="351"/>
      <c r="M6" s="353"/>
      <c r="N6" s="351"/>
    </row>
    <row r="7" spans="1:14" x14ac:dyDescent="0.25">
      <c r="A7" s="353"/>
      <c r="B7" s="351"/>
      <c r="C7" s="353"/>
      <c r="D7" s="351"/>
      <c r="E7" s="353"/>
      <c r="F7" s="351"/>
      <c r="G7" s="353"/>
      <c r="H7" s="351"/>
      <c r="I7" s="353"/>
      <c r="J7" s="351"/>
      <c r="K7" s="353"/>
      <c r="L7" s="351"/>
      <c r="M7" s="353"/>
      <c r="N7" s="351"/>
    </row>
    <row r="8" spans="1:14" x14ac:dyDescent="0.25">
      <c r="A8" s="353"/>
      <c r="B8" s="351"/>
      <c r="C8" s="353"/>
      <c r="D8" s="351"/>
      <c r="E8" s="353"/>
      <c r="F8" s="351"/>
      <c r="G8" s="353"/>
      <c r="H8" s="351"/>
      <c r="I8" s="353"/>
      <c r="J8" s="351"/>
      <c r="K8" s="353"/>
      <c r="L8" s="351"/>
      <c r="M8" s="353"/>
      <c r="N8" s="351"/>
    </row>
    <row r="9" spans="1:14" x14ac:dyDescent="0.25">
      <c r="A9" s="353"/>
      <c r="B9" s="351"/>
      <c r="C9" s="353"/>
      <c r="D9" s="351"/>
      <c r="E9" s="353"/>
      <c r="F9" s="351"/>
      <c r="G9" s="353"/>
      <c r="H9" s="351"/>
      <c r="I9" s="353"/>
      <c r="J9" s="351"/>
      <c r="K9" s="353"/>
      <c r="L9" s="351"/>
      <c r="M9" s="353"/>
      <c r="N9" s="351"/>
    </row>
    <row r="10" spans="1:14" x14ac:dyDescent="0.25">
      <c r="A10" s="353"/>
      <c r="B10" s="351"/>
      <c r="C10" s="353"/>
      <c r="D10" s="351"/>
      <c r="E10" s="353"/>
      <c r="F10" s="351"/>
      <c r="G10" s="353"/>
      <c r="H10" s="351"/>
      <c r="I10" s="353"/>
      <c r="J10" s="351"/>
      <c r="K10" s="353"/>
      <c r="L10" s="351"/>
      <c r="M10" s="353"/>
      <c r="N10" s="351"/>
    </row>
    <row r="11" spans="1:14" x14ac:dyDescent="0.25">
      <c r="A11" s="353"/>
      <c r="B11" s="351"/>
      <c r="C11" s="353"/>
      <c r="D11" s="351"/>
      <c r="E11" s="353"/>
      <c r="F11" s="351"/>
      <c r="G11" s="353"/>
      <c r="H11" s="351"/>
      <c r="I11" s="353"/>
      <c r="J11" s="351"/>
      <c r="K11" s="353"/>
      <c r="L11" s="351"/>
      <c r="M11" s="353"/>
      <c r="N11" s="351"/>
    </row>
    <row r="12" spans="1:14" x14ac:dyDescent="0.25">
      <c r="A12" s="353"/>
      <c r="B12" s="351"/>
      <c r="C12" s="353"/>
      <c r="D12" s="351"/>
      <c r="E12" s="353"/>
      <c r="F12" s="351"/>
      <c r="G12" s="353"/>
      <c r="H12" s="351"/>
      <c r="I12" s="353"/>
      <c r="J12" s="351"/>
      <c r="K12" s="353"/>
      <c r="L12" s="351"/>
      <c r="M12" s="353"/>
      <c r="N12" s="351"/>
    </row>
    <row r="13" spans="1:14" x14ac:dyDescent="0.25">
      <c r="A13" s="353"/>
      <c r="B13" s="351"/>
      <c r="C13" s="353"/>
      <c r="D13" s="351"/>
      <c r="E13" s="353"/>
      <c r="F13" s="351"/>
      <c r="G13" s="353"/>
      <c r="H13" s="351"/>
      <c r="I13" s="353"/>
      <c r="J13" s="351"/>
      <c r="K13" s="353"/>
      <c r="L13" s="351"/>
      <c r="M13" s="353"/>
      <c r="N13" s="351"/>
    </row>
    <row r="14" spans="1:14" x14ac:dyDescent="0.25">
      <c r="A14" s="353"/>
      <c r="B14" s="180"/>
      <c r="C14" s="353"/>
      <c r="D14" s="180"/>
      <c r="E14" s="353"/>
      <c r="F14" s="180"/>
      <c r="G14" s="353"/>
      <c r="H14" s="180"/>
      <c r="I14" s="353"/>
      <c r="J14" s="180"/>
      <c r="K14" s="353"/>
      <c r="L14" s="180"/>
      <c r="M14" s="353"/>
      <c r="N14" s="180"/>
    </row>
    <row r="15" spans="1:14" ht="16.5" customHeight="1" x14ac:dyDescent="0.25">
      <c r="A15" s="353"/>
      <c r="B15" s="351" t="s">
        <v>891</v>
      </c>
      <c r="C15" s="353"/>
      <c r="D15" s="351" t="s">
        <v>891</v>
      </c>
      <c r="E15" s="353"/>
      <c r="F15" s="351" t="s">
        <v>891</v>
      </c>
      <c r="G15" s="353"/>
      <c r="H15" s="351" t="s">
        <v>891</v>
      </c>
      <c r="I15" s="353"/>
      <c r="J15" s="351" t="s">
        <v>891</v>
      </c>
      <c r="K15" s="353"/>
      <c r="L15" s="351" t="s">
        <v>891</v>
      </c>
      <c r="M15" s="353"/>
      <c r="N15" s="351" t="s">
        <v>891</v>
      </c>
    </row>
    <row r="16" spans="1:14" x14ac:dyDescent="0.25">
      <c r="A16" s="353"/>
      <c r="B16" s="351"/>
      <c r="C16" s="353"/>
      <c r="D16" s="351"/>
      <c r="E16" s="353"/>
      <c r="F16" s="351"/>
      <c r="G16" s="353"/>
      <c r="H16" s="351"/>
      <c r="I16" s="353"/>
      <c r="J16" s="351"/>
      <c r="K16" s="353"/>
      <c r="L16" s="351"/>
      <c r="M16" s="353"/>
      <c r="N16" s="351"/>
    </row>
    <row r="17" spans="1:14" x14ac:dyDescent="0.25">
      <c r="A17" s="353"/>
      <c r="B17" s="351"/>
      <c r="C17" s="353"/>
      <c r="D17" s="351"/>
      <c r="E17" s="353"/>
      <c r="F17" s="351"/>
      <c r="G17" s="353"/>
      <c r="H17" s="351"/>
      <c r="I17" s="353"/>
      <c r="J17" s="351"/>
      <c r="K17" s="353"/>
      <c r="L17" s="351"/>
      <c r="M17" s="353"/>
      <c r="N17" s="351"/>
    </row>
    <row r="18" spans="1:14" x14ac:dyDescent="0.25">
      <c r="A18" s="353"/>
      <c r="B18" s="351"/>
      <c r="C18" s="353"/>
      <c r="D18" s="351"/>
      <c r="E18" s="353"/>
      <c r="F18" s="351"/>
      <c r="G18" s="353"/>
      <c r="H18" s="351"/>
      <c r="I18" s="353"/>
      <c r="J18" s="351"/>
      <c r="K18" s="353"/>
      <c r="L18" s="351"/>
      <c r="M18" s="353"/>
      <c r="N18" s="351"/>
    </row>
    <row r="19" spans="1:14" x14ac:dyDescent="0.25">
      <c r="A19" s="353"/>
      <c r="B19" s="181"/>
      <c r="C19" s="353"/>
      <c r="D19" s="181"/>
      <c r="E19" s="353"/>
      <c r="F19" s="181"/>
      <c r="G19" s="353"/>
      <c r="H19" s="181"/>
      <c r="I19" s="353"/>
      <c r="J19" s="181"/>
      <c r="K19" s="353"/>
      <c r="L19" s="181"/>
      <c r="M19" s="353"/>
      <c r="N19" s="181"/>
    </row>
    <row r="20" spans="1:14" x14ac:dyDescent="0.25">
      <c r="A20" s="353"/>
      <c r="B20" s="182">
        <f>IF(B5="","",VLOOKUP(B5,全部!$B$9:$P$508,9,0))</f>
        <v>49</v>
      </c>
      <c r="C20" s="353"/>
      <c r="D20" s="182">
        <f>IF(D5="","",VLOOKUP(D5,全部!$B$9:$P$508,9,0))</f>
        <v>59</v>
      </c>
      <c r="E20" s="353"/>
      <c r="F20" s="182">
        <f>IF(F5="","",VLOOKUP(F5,全部!$B$9:$P$508,9,0))</f>
        <v>53</v>
      </c>
      <c r="G20" s="353"/>
      <c r="H20" s="182">
        <f>IF(H5="","",VLOOKUP(H5,全部!$B$9:$P$508,9,0))</f>
        <v>52</v>
      </c>
      <c r="I20" s="353"/>
      <c r="J20" s="182">
        <f>IF(J5="","",VLOOKUP(J5,全部!$B$9:$P$508,9,0))</f>
        <v>76</v>
      </c>
      <c r="K20" s="353"/>
      <c r="L20" s="182">
        <f>IF(L5="","",VLOOKUP(L5,全部!$B$9:$P$508,9,0))</f>
        <v>55</v>
      </c>
      <c r="M20" s="353"/>
      <c r="N20" s="182">
        <f>IF(N5="","",VLOOKUP(N5,全部!$B$9:$P$508,9,0))</f>
        <v>67</v>
      </c>
    </row>
    <row r="21" spans="1:14" x14ac:dyDescent="0.25">
      <c r="A21" s="353"/>
      <c r="B21" s="183" t="s">
        <v>840</v>
      </c>
      <c r="C21" s="353"/>
      <c r="D21" s="183" t="s">
        <v>840</v>
      </c>
      <c r="E21" s="353"/>
      <c r="F21" s="183" t="s">
        <v>840</v>
      </c>
      <c r="G21" s="353"/>
      <c r="H21" s="183" t="s">
        <v>840</v>
      </c>
      <c r="I21" s="353"/>
      <c r="J21" s="183" t="s">
        <v>840</v>
      </c>
      <c r="K21" s="353"/>
      <c r="L21" s="183" t="s">
        <v>840</v>
      </c>
      <c r="M21" s="353"/>
      <c r="N21" s="183" t="s">
        <v>840</v>
      </c>
    </row>
    <row r="22" spans="1:14" x14ac:dyDescent="0.25">
      <c r="A22" s="353"/>
      <c r="B22" s="183"/>
      <c r="C22" s="353"/>
      <c r="D22" s="183"/>
      <c r="E22" s="353"/>
      <c r="F22" s="183"/>
      <c r="G22" s="353"/>
      <c r="H22" s="183"/>
      <c r="I22" s="353"/>
      <c r="J22" s="183"/>
      <c r="K22" s="353"/>
      <c r="L22" s="183"/>
      <c r="M22" s="353"/>
      <c r="N22" s="183"/>
    </row>
    <row r="23" spans="1:14" x14ac:dyDescent="0.25">
      <c r="A23" s="353"/>
      <c r="B23" s="183">
        <f>IF(B5="","",VLOOKUP(B5,全部!$B$9:$P$508,10,0))</f>
        <v>4</v>
      </c>
      <c r="C23" s="353"/>
      <c r="D23" s="183">
        <f>IF(D5="","",VLOOKUP(D5,全部!$B$9:$P$508,10,0))</f>
        <v>2</v>
      </c>
      <c r="E23" s="353"/>
      <c r="F23" s="183">
        <f>IF(F5="","",VLOOKUP(F5,全部!$B$9:$P$508,10,0))</f>
        <v>2</v>
      </c>
      <c r="G23" s="353"/>
      <c r="H23" s="183">
        <f>IF(H5="","",VLOOKUP(H5,全部!$B$9:$P$508,10,0))</f>
        <v>5</v>
      </c>
      <c r="I23" s="353"/>
      <c r="J23" s="183">
        <f>IF(J5="","",VLOOKUP(J5,全部!$B$9:$P$508,10,0))</f>
        <v>6</v>
      </c>
      <c r="K23" s="353"/>
      <c r="L23" s="183" t="str">
        <f>IF(L5="","",VLOOKUP(L5,全部!$B$9:$P$508,10,0))</f>
        <v>潤3</v>
      </c>
      <c r="M23" s="353"/>
      <c r="N23" s="183">
        <f>IF(N5="","",VLOOKUP(N5,全部!$B$9:$P$508,10,0))</f>
        <v>8</v>
      </c>
    </row>
    <row r="24" spans="1:14" x14ac:dyDescent="0.25">
      <c r="A24" s="353"/>
      <c r="B24" s="183" t="s">
        <v>841</v>
      </c>
      <c r="C24" s="353"/>
      <c r="D24" s="183" t="s">
        <v>841</v>
      </c>
      <c r="E24" s="353"/>
      <c r="F24" s="183" t="s">
        <v>841</v>
      </c>
      <c r="G24" s="353"/>
      <c r="H24" s="183" t="s">
        <v>841</v>
      </c>
      <c r="I24" s="353"/>
      <c r="J24" s="183" t="s">
        <v>841</v>
      </c>
      <c r="K24" s="353"/>
      <c r="L24" s="183" t="s">
        <v>841</v>
      </c>
      <c r="M24" s="353"/>
      <c r="N24" s="183" t="s">
        <v>841</v>
      </c>
    </row>
    <row r="25" spans="1:14" x14ac:dyDescent="0.25">
      <c r="A25" s="353"/>
      <c r="B25" s="183"/>
      <c r="C25" s="353"/>
      <c r="D25" s="183"/>
      <c r="E25" s="353"/>
      <c r="F25" s="183"/>
      <c r="G25" s="353"/>
      <c r="H25" s="183"/>
      <c r="I25" s="353"/>
      <c r="J25" s="183"/>
      <c r="K25" s="353"/>
      <c r="L25" s="183"/>
      <c r="M25" s="353"/>
      <c r="N25" s="183"/>
    </row>
    <row r="26" spans="1:14" x14ac:dyDescent="0.25">
      <c r="A26" s="353"/>
      <c r="B26" s="183">
        <f>IF(B5="","",VLOOKUP(B5,全部!$B$9:$P$508,11,0))</f>
        <v>18</v>
      </c>
      <c r="C26" s="353"/>
      <c r="D26" s="183">
        <f>IF(D5="","",VLOOKUP(D5,全部!$B$9:$P$508,11,0))</f>
        <v>7</v>
      </c>
      <c r="E26" s="353"/>
      <c r="F26" s="183">
        <f>IF(F5="","",VLOOKUP(F5,全部!$B$9:$P$508,11,0))</f>
        <v>9</v>
      </c>
      <c r="G26" s="353"/>
      <c r="H26" s="183">
        <f>IF(H5="","",VLOOKUP(H5,全部!$B$9:$P$508,11,0))</f>
        <v>11</v>
      </c>
      <c r="I26" s="353"/>
      <c r="J26" s="183">
        <f>IF(J5="","",VLOOKUP(J5,全部!$B$9:$P$508,11,0))</f>
        <v>13</v>
      </c>
      <c r="K26" s="353"/>
      <c r="L26" s="183">
        <f>IF(L5="","",VLOOKUP(L5,全部!$B$9:$P$508,11,0))</f>
        <v>28</v>
      </c>
      <c r="M26" s="353"/>
      <c r="N26" s="183">
        <f>IF(N5="","",VLOOKUP(N5,全部!$B$9:$P$508,11,0))</f>
        <v>4</v>
      </c>
    </row>
    <row r="27" spans="1:14" ht="16.5" customHeight="1" x14ac:dyDescent="0.25">
      <c r="A27" s="353" t="s">
        <v>838</v>
      </c>
      <c r="B27" s="183" t="s">
        <v>842</v>
      </c>
      <c r="C27" s="353" t="s">
        <v>838</v>
      </c>
      <c r="D27" s="183" t="s">
        <v>842</v>
      </c>
      <c r="E27" s="353" t="s">
        <v>838</v>
      </c>
      <c r="F27" s="183" t="s">
        <v>842</v>
      </c>
      <c r="G27" s="353" t="s">
        <v>838</v>
      </c>
      <c r="H27" s="183" t="s">
        <v>842</v>
      </c>
      <c r="I27" s="353" t="s">
        <v>838</v>
      </c>
      <c r="J27" s="183" t="s">
        <v>842</v>
      </c>
      <c r="K27" s="353" t="s">
        <v>838</v>
      </c>
      <c r="L27" s="183" t="s">
        <v>842</v>
      </c>
      <c r="M27" s="353" t="s">
        <v>838</v>
      </c>
      <c r="N27" s="183" t="s">
        <v>842</v>
      </c>
    </row>
    <row r="28" spans="1:14" x14ac:dyDescent="0.25">
      <c r="A28" s="353"/>
      <c r="B28" s="180"/>
      <c r="C28" s="353"/>
      <c r="D28" s="180"/>
      <c r="E28" s="353"/>
      <c r="F28" s="180"/>
      <c r="G28" s="353"/>
      <c r="H28" s="180"/>
      <c r="I28" s="353"/>
      <c r="J28" s="183"/>
      <c r="K28" s="353"/>
      <c r="L28" s="183"/>
      <c r="M28" s="353"/>
      <c r="N28" s="183"/>
    </row>
    <row r="29" spans="1:14" x14ac:dyDescent="0.25">
      <c r="A29" s="353"/>
      <c r="B29" s="183" t="str">
        <f>IF(B5="","",VLOOKUP(B5,全部!$B$9:$P$508,12,0))</f>
        <v>子</v>
      </c>
      <c r="C29" s="353"/>
      <c r="D29" s="183" t="str">
        <f>IF(D5="","",VLOOKUP(D5,全部!$B$9:$P$508,12,0))</f>
        <v>吉</v>
      </c>
      <c r="E29" s="353"/>
      <c r="F29" s="183" t="str">
        <f>IF(F5="","",VLOOKUP(F5,全部!$B$9:$P$508,12,0))</f>
        <v>寅</v>
      </c>
      <c r="G29" s="353"/>
      <c r="H29" s="183" t="str">
        <f>IF(H5="","",VLOOKUP(H5,全部!$B$9:$P$508,12,0))</f>
        <v>吉</v>
      </c>
      <c r="I29" s="353"/>
      <c r="J29" s="183" t="str">
        <f>IF(J5="","",VLOOKUP(J5,全部!$B$9:$P$508,12,0))</f>
        <v>吉</v>
      </c>
      <c r="K29" s="353"/>
      <c r="L29" s="183" t="str">
        <f>IF(L5="","",VLOOKUP(L5,全部!$B$9:$P$508,12,0))</f>
        <v>辰</v>
      </c>
      <c r="M29" s="353"/>
      <c r="N29" s="183" t="str">
        <f>IF(N5="","",VLOOKUP(N5,全部!$B$9:$P$508,12,0))</f>
        <v>吉</v>
      </c>
    </row>
    <row r="30" spans="1:14" x14ac:dyDescent="0.25">
      <c r="A30" s="353"/>
      <c r="B30" s="183" t="s">
        <v>844</v>
      </c>
      <c r="C30" s="353"/>
      <c r="D30" s="183" t="s">
        <v>844</v>
      </c>
      <c r="E30" s="353"/>
      <c r="F30" s="183" t="s">
        <v>844</v>
      </c>
      <c r="G30" s="353"/>
      <c r="H30" s="183" t="s">
        <v>844</v>
      </c>
      <c r="I30" s="353"/>
      <c r="J30" s="183" t="s">
        <v>844</v>
      </c>
      <c r="K30" s="353"/>
      <c r="L30" s="183" t="s">
        <v>844</v>
      </c>
      <c r="M30" s="353"/>
      <c r="N30" s="183" t="s">
        <v>844</v>
      </c>
    </row>
    <row r="31" spans="1:14" x14ac:dyDescent="0.25">
      <c r="A31" s="184"/>
      <c r="B31" s="186"/>
      <c r="C31" s="184"/>
      <c r="D31" s="186"/>
      <c r="E31" s="184"/>
      <c r="F31" s="186"/>
      <c r="G31" s="184"/>
      <c r="H31" s="186"/>
      <c r="I31" s="184"/>
      <c r="J31" s="185"/>
      <c r="K31" s="184"/>
      <c r="L31" s="185"/>
      <c r="M31" s="184"/>
      <c r="N31" s="240"/>
    </row>
    <row r="32" spans="1:14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236"/>
      <c r="L32" s="171"/>
      <c r="M32" s="236"/>
      <c r="N32" s="237"/>
    </row>
  </sheetData>
  <mergeCells count="42">
    <mergeCell ref="L2:L4"/>
    <mergeCell ref="J2:J4"/>
    <mergeCell ref="D2:D4"/>
    <mergeCell ref="B2:B4"/>
    <mergeCell ref="I2:I4"/>
    <mergeCell ref="K2:K4"/>
    <mergeCell ref="A2:A4"/>
    <mergeCell ref="C2:C4"/>
    <mergeCell ref="E2:E4"/>
    <mergeCell ref="F5:F13"/>
    <mergeCell ref="G5:G26"/>
    <mergeCell ref="A5:A26"/>
    <mergeCell ref="B5:B13"/>
    <mergeCell ref="C5:C26"/>
    <mergeCell ref="D5:D13"/>
    <mergeCell ref="E5:E26"/>
    <mergeCell ref="B15:B18"/>
    <mergeCell ref="D15:D18"/>
    <mergeCell ref="H5:H13"/>
    <mergeCell ref="G2:G4"/>
    <mergeCell ref="F15:F18"/>
    <mergeCell ref="H15:H18"/>
    <mergeCell ref="H2:H4"/>
    <mergeCell ref="F2:F4"/>
    <mergeCell ref="M5:M26"/>
    <mergeCell ref="N5:N13"/>
    <mergeCell ref="N15:N18"/>
    <mergeCell ref="M2:M4"/>
    <mergeCell ref="N2:N4"/>
    <mergeCell ref="L15:L18"/>
    <mergeCell ref="I5:I26"/>
    <mergeCell ref="J5:J13"/>
    <mergeCell ref="K5:K26"/>
    <mergeCell ref="L5:L13"/>
    <mergeCell ref="J15:J18"/>
    <mergeCell ref="M27:M30"/>
    <mergeCell ref="A27:A30"/>
    <mergeCell ref="C27:C30"/>
    <mergeCell ref="E27:E30"/>
    <mergeCell ref="G27:G30"/>
    <mergeCell ref="I27:I30"/>
    <mergeCell ref="K27:K30"/>
  </mergeCells>
  <phoneticPr fontId="1" type="noConversion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J5" sqref="J5:J13"/>
    </sheetView>
  </sheetViews>
  <sheetFormatPr defaultRowHeight="16.5" x14ac:dyDescent="0.25"/>
  <cols>
    <col min="9" max="9" width="9" customWidth="1"/>
  </cols>
  <sheetData>
    <row r="1" spans="1:14" x14ac:dyDescent="0.25">
      <c r="A1" s="2"/>
      <c r="B1" s="4"/>
      <c r="C1" s="2"/>
      <c r="D1" s="4"/>
      <c r="E1" s="2"/>
      <c r="F1" s="4"/>
      <c r="G1" s="2"/>
      <c r="H1" s="4"/>
      <c r="I1" s="2"/>
      <c r="J1" s="4"/>
      <c r="K1" s="2"/>
      <c r="L1" s="4"/>
      <c r="M1" s="2"/>
      <c r="N1" s="4"/>
    </row>
    <row r="2" spans="1:14" ht="16.5" customHeight="1" x14ac:dyDescent="0.25">
      <c r="A2" s="353" t="s">
        <v>837</v>
      </c>
      <c r="B2" s="351" t="str">
        <f>IF(B5="","",VLOOKUP(B5,全部!$B$9:$P$508,8,0))</f>
        <v>信女</v>
      </c>
      <c r="C2" s="353" t="s">
        <v>837</v>
      </c>
      <c r="D2" s="351" t="str">
        <f>IF(D5="","",VLOOKUP(D5,全部!$B$9:$P$508,8,0))</f>
        <v>信士</v>
      </c>
      <c r="E2" s="353" t="s">
        <v>837</v>
      </c>
      <c r="F2" s="351" t="str">
        <f>IF(F5="","",VLOOKUP(F5,全部!$B$9:$P$508,8,0))</f>
        <v>信女</v>
      </c>
      <c r="G2" s="353" t="s">
        <v>837</v>
      </c>
      <c r="H2" s="351" t="str">
        <f>IF(H5="","",VLOOKUP(H5,全部!$B$9:$P$508,8,0))</f>
        <v>信士</v>
      </c>
      <c r="I2" s="353" t="s">
        <v>837</v>
      </c>
      <c r="J2" s="351" t="str">
        <f>IF(J5="","",VLOOKUP(J5,全部!$B$9:$P$508,8,0))</f>
        <v>信士</v>
      </c>
      <c r="K2" s="353" t="s">
        <v>837</v>
      </c>
      <c r="L2" s="351" t="str">
        <f>IF(L5="","",VLOOKUP(L5,全部!$B$9:$P$508,8,0))</f>
        <v>信女</v>
      </c>
      <c r="M2" s="353" t="s">
        <v>837</v>
      </c>
      <c r="N2" s="351" t="str">
        <f>IF(N5="","",VLOOKUP(N5,全部!$B$9:$P$508,8,0))</f>
        <v>信士</v>
      </c>
    </row>
    <row r="3" spans="1:14" x14ac:dyDescent="0.25">
      <c r="A3" s="353"/>
      <c r="B3" s="351"/>
      <c r="C3" s="353"/>
      <c r="D3" s="351"/>
      <c r="E3" s="353"/>
      <c r="F3" s="351"/>
      <c r="G3" s="353"/>
      <c r="H3" s="351"/>
      <c r="I3" s="353"/>
      <c r="J3" s="351"/>
      <c r="K3" s="353"/>
      <c r="L3" s="351"/>
      <c r="M3" s="353"/>
      <c r="N3" s="351"/>
    </row>
    <row r="4" spans="1:14" x14ac:dyDescent="0.25">
      <c r="A4" s="353"/>
      <c r="B4" s="352"/>
      <c r="C4" s="353"/>
      <c r="D4" s="352"/>
      <c r="E4" s="353"/>
      <c r="F4" s="352"/>
      <c r="G4" s="353"/>
      <c r="H4" s="352"/>
      <c r="I4" s="353"/>
      <c r="J4" s="352"/>
      <c r="K4" s="353"/>
      <c r="L4" s="352"/>
      <c r="M4" s="353"/>
      <c r="N4" s="352"/>
    </row>
    <row r="5" spans="1:14" ht="16.5" customHeight="1" x14ac:dyDescent="0.25">
      <c r="A5" s="353" t="str">
        <f>IF(B5="","",VLOOKUP(B5,全部!$B$9:$P$508,14,0))</f>
        <v>台南市仁德區三甲一街353巷61號</v>
      </c>
      <c r="B5" s="351" t="str">
        <f>IF('114篩選'!$T35&lt;&gt;"",'114篩選'!$T35,"")</f>
        <v>劉寶珠</v>
      </c>
      <c r="C5" s="353" t="str">
        <f>IF(D5="","",VLOOKUP(D5,全部!$B$9:$P$508,14,0))</f>
        <v>嘉義縣水上鄉中庄村12鄰3號</v>
      </c>
      <c r="D5" s="351" t="str">
        <f>IF('114篩選'!$T34&lt;&gt;"",'114篩選'!$T34,"")</f>
        <v>張枝正</v>
      </c>
      <c r="E5" s="353" t="str">
        <f>IF(F5="","",VLOOKUP(F5,全部!$B$9:$P$508,14,0))</f>
        <v>台南市仁德區中正路一段39號</v>
      </c>
      <c r="F5" s="351" t="str">
        <f>IF('114篩選'!$T33&lt;&gt;"",'114篩選'!$T33,"")</f>
        <v>李梅華</v>
      </c>
      <c r="G5" s="353" t="str">
        <f>IF(H5="","",VLOOKUP(H5,全部!$B$9:$P$508,14,0))</f>
        <v>高雄市前鎮區隆興街59巷46號</v>
      </c>
      <c r="H5" s="351" t="str">
        <f>IF('114篩選'!$T32&lt;&gt;"",'114篩選'!$T32,"")</f>
        <v>黃慶昌</v>
      </c>
      <c r="I5" s="353" t="str">
        <f>IF(J5="","",VLOOKUP(J5,全部!$B$9:$P$508,14,0))</f>
        <v>台南市歸仁區大潭里武東二街42巷32號</v>
      </c>
      <c r="J5" s="351" t="str">
        <f>IF('114篩選'!$T31&lt;&gt;"",'114篩選'!$T31,"")</f>
        <v>周吉祥</v>
      </c>
      <c r="K5" s="353" t="str">
        <f>IF(L5="","",VLOOKUP(L5,全部!$B$9:$P$508,14,0))</f>
        <v>台南市安南區府安路5段11巷35弄160號</v>
      </c>
      <c r="L5" s="351" t="str">
        <f>IF('114篩選'!$T30&lt;&gt;"",'114篩選'!$T30,"")</f>
        <v>吳文燕</v>
      </c>
      <c r="M5" s="353" t="str">
        <f>IF(N5="","",VLOOKUP(N5,全部!$B$9:$P$508,14,0))</f>
        <v>台南市德善路305巷13弄71號2樓</v>
      </c>
      <c r="N5" s="351" t="str">
        <f>IF('114篩選'!$T29&lt;&gt;"",'114篩選'!$T29,"")</f>
        <v>葉秋林</v>
      </c>
    </row>
    <row r="6" spans="1:14" x14ac:dyDescent="0.25">
      <c r="A6" s="353"/>
      <c r="B6" s="351"/>
      <c r="C6" s="353"/>
      <c r="D6" s="351"/>
      <c r="E6" s="353"/>
      <c r="F6" s="351"/>
      <c r="G6" s="353"/>
      <c r="H6" s="351"/>
      <c r="I6" s="353"/>
      <c r="J6" s="351"/>
      <c r="K6" s="353"/>
      <c r="L6" s="351"/>
      <c r="M6" s="353"/>
      <c r="N6" s="351"/>
    </row>
    <row r="7" spans="1:14" x14ac:dyDescent="0.25">
      <c r="A7" s="353"/>
      <c r="B7" s="351"/>
      <c r="C7" s="353"/>
      <c r="D7" s="351"/>
      <c r="E7" s="353"/>
      <c r="F7" s="351"/>
      <c r="G7" s="353"/>
      <c r="H7" s="351"/>
      <c r="I7" s="353"/>
      <c r="J7" s="351"/>
      <c r="K7" s="353"/>
      <c r="L7" s="351"/>
      <c r="M7" s="353"/>
      <c r="N7" s="351"/>
    </row>
    <row r="8" spans="1:14" x14ac:dyDescent="0.25">
      <c r="A8" s="353"/>
      <c r="B8" s="351"/>
      <c r="C8" s="353"/>
      <c r="D8" s="351"/>
      <c r="E8" s="353"/>
      <c r="F8" s="351"/>
      <c r="G8" s="353"/>
      <c r="H8" s="351"/>
      <c r="I8" s="353"/>
      <c r="J8" s="351"/>
      <c r="K8" s="353"/>
      <c r="L8" s="351"/>
      <c r="M8" s="353"/>
      <c r="N8" s="351"/>
    </row>
    <row r="9" spans="1:14" x14ac:dyDescent="0.25">
      <c r="A9" s="353"/>
      <c r="B9" s="351"/>
      <c r="C9" s="353"/>
      <c r="D9" s="351"/>
      <c r="E9" s="353"/>
      <c r="F9" s="351"/>
      <c r="G9" s="353"/>
      <c r="H9" s="351"/>
      <c r="I9" s="353"/>
      <c r="J9" s="351"/>
      <c r="K9" s="353"/>
      <c r="L9" s="351"/>
      <c r="M9" s="353"/>
      <c r="N9" s="351"/>
    </row>
    <row r="10" spans="1:14" x14ac:dyDescent="0.25">
      <c r="A10" s="353"/>
      <c r="B10" s="351"/>
      <c r="C10" s="353"/>
      <c r="D10" s="351"/>
      <c r="E10" s="353"/>
      <c r="F10" s="351"/>
      <c r="G10" s="353"/>
      <c r="H10" s="351"/>
      <c r="I10" s="353"/>
      <c r="J10" s="351"/>
      <c r="K10" s="353"/>
      <c r="L10" s="351"/>
      <c r="M10" s="353"/>
      <c r="N10" s="351"/>
    </row>
    <row r="11" spans="1:14" x14ac:dyDescent="0.25">
      <c r="A11" s="353"/>
      <c r="B11" s="351"/>
      <c r="C11" s="353"/>
      <c r="D11" s="351"/>
      <c r="E11" s="353"/>
      <c r="F11" s="351"/>
      <c r="G11" s="353"/>
      <c r="H11" s="351"/>
      <c r="I11" s="353"/>
      <c r="J11" s="351"/>
      <c r="K11" s="353"/>
      <c r="L11" s="351"/>
      <c r="M11" s="353"/>
      <c r="N11" s="351"/>
    </row>
    <row r="12" spans="1:14" x14ac:dyDescent="0.25">
      <c r="A12" s="353"/>
      <c r="B12" s="351"/>
      <c r="C12" s="353"/>
      <c r="D12" s="351"/>
      <c r="E12" s="353"/>
      <c r="F12" s="351"/>
      <c r="G12" s="353"/>
      <c r="H12" s="351"/>
      <c r="I12" s="353"/>
      <c r="J12" s="351"/>
      <c r="K12" s="353"/>
      <c r="L12" s="351"/>
      <c r="M12" s="353"/>
      <c r="N12" s="351"/>
    </row>
    <row r="13" spans="1:14" x14ac:dyDescent="0.25">
      <c r="A13" s="353"/>
      <c r="B13" s="351"/>
      <c r="C13" s="353"/>
      <c r="D13" s="351"/>
      <c r="E13" s="353"/>
      <c r="F13" s="351"/>
      <c r="G13" s="353"/>
      <c r="H13" s="351"/>
      <c r="I13" s="353"/>
      <c r="J13" s="351"/>
      <c r="K13" s="353"/>
      <c r="L13" s="351"/>
      <c r="M13" s="353"/>
      <c r="N13" s="351"/>
    </row>
    <row r="14" spans="1:14" x14ac:dyDescent="0.25">
      <c r="A14" s="353"/>
      <c r="B14" s="180"/>
      <c r="C14" s="353"/>
      <c r="D14" s="180"/>
      <c r="E14" s="353"/>
      <c r="F14" s="180"/>
      <c r="G14" s="353"/>
      <c r="H14" s="180"/>
      <c r="I14" s="353"/>
      <c r="J14" s="180"/>
      <c r="K14" s="353"/>
      <c r="L14" s="180"/>
      <c r="M14" s="353"/>
      <c r="N14" s="180"/>
    </row>
    <row r="15" spans="1:14" ht="16.5" customHeight="1" x14ac:dyDescent="0.25">
      <c r="A15" s="353"/>
      <c r="B15" s="351" t="s">
        <v>891</v>
      </c>
      <c r="C15" s="353"/>
      <c r="D15" s="351" t="s">
        <v>891</v>
      </c>
      <c r="E15" s="353"/>
      <c r="F15" s="351" t="s">
        <v>891</v>
      </c>
      <c r="G15" s="353"/>
      <c r="H15" s="351" t="s">
        <v>891</v>
      </c>
      <c r="I15" s="353"/>
      <c r="J15" s="351" t="s">
        <v>891</v>
      </c>
      <c r="K15" s="353"/>
      <c r="L15" s="351" t="s">
        <v>891</v>
      </c>
      <c r="M15" s="353"/>
      <c r="N15" s="351" t="s">
        <v>891</v>
      </c>
    </row>
    <row r="16" spans="1:14" x14ac:dyDescent="0.25">
      <c r="A16" s="353"/>
      <c r="B16" s="351"/>
      <c r="C16" s="353"/>
      <c r="D16" s="351"/>
      <c r="E16" s="353"/>
      <c r="F16" s="351"/>
      <c r="G16" s="353"/>
      <c r="H16" s="351"/>
      <c r="I16" s="353"/>
      <c r="J16" s="351"/>
      <c r="K16" s="353"/>
      <c r="L16" s="351"/>
      <c r="M16" s="353"/>
      <c r="N16" s="351"/>
    </row>
    <row r="17" spans="1:14" x14ac:dyDescent="0.25">
      <c r="A17" s="353"/>
      <c r="B17" s="351"/>
      <c r="C17" s="353"/>
      <c r="D17" s="351"/>
      <c r="E17" s="353"/>
      <c r="F17" s="351"/>
      <c r="G17" s="353"/>
      <c r="H17" s="351"/>
      <c r="I17" s="353"/>
      <c r="J17" s="351"/>
      <c r="K17" s="353"/>
      <c r="L17" s="351"/>
      <c r="M17" s="353"/>
      <c r="N17" s="351"/>
    </row>
    <row r="18" spans="1:14" x14ac:dyDescent="0.25">
      <c r="A18" s="353"/>
      <c r="B18" s="351"/>
      <c r="C18" s="353"/>
      <c r="D18" s="351"/>
      <c r="E18" s="353"/>
      <c r="F18" s="351"/>
      <c r="G18" s="353"/>
      <c r="H18" s="351"/>
      <c r="I18" s="353"/>
      <c r="J18" s="351"/>
      <c r="K18" s="353"/>
      <c r="L18" s="351"/>
      <c r="M18" s="353"/>
      <c r="N18" s="351"/>
    </row>
    <row r="19" spans="1:14" x14ac:dyDescent="0.25">
      <c r="A19" s="353"/>
      <c r="B19" s="332"/>
      <c r="C19" s="353"/>
      <c r="D19" s="332"/>
      <c r="E19" s="353"/>
      <c r="F19" s="332"/>
      <c r="G19" s="353"/>
      <c r="H19" s="332"/>
      <c r="I19" s="353"/>
      <c r="J19" s="332"/>
      <c r="K19" s="353"/>
      <c r="L19" s="332"/>
      <c r="M19" s="353"/>
      <c r="N19" s="332"/>
    </row>
    <row r="20" spans="1:14" x14ac:dyDescent="0.25">
      <c r="A20" s="353"/>
      <c r="B20" s="182">
        <f>IF(B5="","",VLOOKUP(B5,全部!$B$9:$P$508,9,0))</f>
        <v>42</v>
      </c>
      <c r="C20" s="353"/>
      <c r="D20" s="182">
        <f>IF(D5="","",VLOOKUP(D5,全部!$B$9:$P$508,9,0))</f>
        <v>45</v>
      </c>
      <c r="E20" s="353"/>
      <c r="F20" s="182">
        <f>IF(F5="","",VLOOKUP(F5,全部!$B$9:$P$508,9,0))</f>
        <v>44</v>
      </c>
      <c r="G20" s="353"/>
      <c r="H20" s="182">
        <f>IF(H5="","",VLOOKUP(H5,全部!$B$9:$P$508,9,0))</f>
        <v>38</v>
      </c>
      <c r="I20" s="353"/>
      <c r="J20" s="182">
        <f>IF(J5="","",VLOOKUP(J5,全部!$B$9:$P$508,9,0))</f>
        <v>40</v>
      </c>
      <c r="K20" s="353"/>
      <c r="L20" s="182">
        <f>IF(L5="","",VLOOKUP(L5,全部!$B$9:$P$508,9,0))</f>
        <v>53</v>
      </c>
      <c r="M20" s="353"/>
      <c r="N20" s="182">
        <f>IF(N5="","",VLOOKUP(N5,全部!$B$9:$P$508,9,0))</f>
        <v>44</v>
      </c>
    </row>
    <row r="21" spans="1:14" x14ac:dyDescent="0.25">
      <c r="A21" s="353"/>
      <c r="B21" s="183" t="s">
        <v>840</v>
      </c>
      <c r="C21" s="353"/>
      <c r="D21" s="183" t="s">
        <v>840</v>
      </c>
      <c r="E21" s="353"/>
      <c r="F21" s="183" t="s">
        <v>840</v>
      </c>
      <c r="G21" s="353"/>
      <c r="H21" s="183" t="s">
        <v>840</v>
      </c>
      <c r="I21" s="353"/>
      <c r="J21" s="183" t="s">
        <v>840</v>
      </c>
      <c r="K21" s="353"/>
      <c r="L21" s="183" t="s">
        <v>840</v>
      </c>
      <c r="M21" s="353"/>
      <c r="N21" s="183" t="s">
        <v>840</v>
      </c>
    </row>
    <row r="22" spans="1:14" x14ac:dyDescent="0.25">
      <c r="A22" s="353"/>
      <c r="B22" s="183"/>
      <c r="C22" s="353"/>
      <c r="D22" s="183"/>
      <c r="E22" s="353"/>
      <c r="F22" s="183"/>
      <c r="G22" s="353"/>
      <c r="H22" s="183"/>
      <c r="I22" s="353"/>
      <c r="J22" s="183"/>
      <c r="K22" s="353"/>
      <c r="L22" s="183"/>
      <c r="M22" s="353"/>
      <c r="N22" s="183"/>
    </row>
    <row r="23" spans="1:14" x14ac:dyDescent="0.25">
      <c r="A23" s="353"/>
      <c r="B23" s="183">
        <f>IF(B5="","",VLOOKUP(B5,全部!$B$9:$P$508,10,0))</f>
        <v>11</v>
      </c>
      <c r="C23" s="353"/>
      <c r="D23" s="183">
        <f>IF(D5="","",VLOOKUP(D5,全部!$B$9:$P$508,10,0))</f>
        <v>1</v>
      </c>
      <c r="E23" s="353"/>
      <c r="F23" s="183">
        <f>IF(F5="","",VLOOKUP(F5,全部!$B$9:$P$508,10,0))</f>
        <v>10</v>
      </c>
      <c r="G23" s="353"/>
      <c r="H23" s="183">
        <f>IF(H5="","",VLOOKUP(H5,全部!$B$9:$P$508,10,0))</f>
        <v>11</v>
      </c>
      <c r="I23" s="353"/>
      <c r="J23" s="183">
        <f>IF(J5="","",VLOOKUP(J5,全部!$B$9:$P$508,10,0))</f>
        <v>5</v>
      </c>
      <c r="K23" s="353"/>
      <c r="L23" s="183">
        <f>IF(L5="","",VLOOKUP(L5,全部!$B$9:$P$508,10,0))</f>
        <v>2</v>
      </c>
      <c r="M23" s="353"/>
      <c r="N23" s="183">
        <f>IF(N5="","",VLOOKUP(N5,全部!$B$9:$P$508,10,0))</f>
        <v>2</v>
      </c>
    </row>
    <row r="24" spans="1:14" x14ac:dyDescent="0.25">
      <c r="A24" s="353"/>
      <c r="B24" s="183" t="s">
        <v>841</v>
      </c>
      <c r="C24" s="353"/>
      <c r="D24" s="183" t="s">
        <v>841</v>
      </c>
      <c r="E24" s="353"/>
      <c r="F24" s="183" t="s">
        <v>841</v>
      </c>
      <c r="G24" s="353"/>
      <c r="H24" s="183" t="s">
        <v>841</v>
      </c>
      <c r="I24" s="353"/>
      <c r="J24" s="183" t="s">
        <v>841</v>
      </c>
      <c r="K24" s="353"/>
      <c r="L24" s="183" t="s">
        <v>841</v>
      </c>
      <c r="M24" s="353"/>
      <c r="N24" s="183" t="s">
        <v>841</v>
      </c>
    </row>
    <row r="25" spans="1:14" x14ac:dyDescent="0.25">
      <c r="A25" s="353"/>
      <c r="B25" s="183"/>
      <c r="C25" s="353"/>
      <c r="D25" s="183"/>
      <c r="E25" s="353"/>
      <c r="F25" s="183"/>
      <c r="G25" s="353"/>
      <c r="H25" s="183"/>
      <c r="I25" s="353"/>
      <c r="J25" s="183"/>
      <c r="K25" s="353"/>
      <c r="L25" s="183"/>
      <c r="M25" s="353"/>
      <c r="N25" s="183"/>
    </row>
    <row r="26" spans="1:14" x14ac:dyDescent="0.25">
      <c r="A26" s="353"/>
      <c r="B26" s="183">
        <f>IF(B5="","",VLOOKUP(B5,全部!$B$9:$P$508,11,0))</f>
        <v>15</v>
      </c>
      <c r="C26" s="353"/>
      <c r="D26" s="183">
        <f>IF(D5="","",VLOOKUP(D5,全部!$B$9:$P$508,11,0))</f>
        <v>21</v>
      </c>
      <c r="E26" s="353"/>
      <c r="F26" s="183">
        <f>IF(F5="","",VLOOKUP(F5,全部!$B$9:$P$508,11,0))</f>
        <v>28</v>
      </c>
      <c r="G26" s="353"/>
      <c r="H26" s="183">
        <f>IF(H5="","",VLOOKUP(H5,全部!$B$9:$P$508,11,0))</f>
        <v>1</v>
      </c>
      <c r="I26" s="353"/>
      <c r="J26" s="183">
        <f>IF(J5="","",VLOOKUP(J5,全部!$B$9:$P$508,11,0))</f>
        <v>13</v>
      </c>
      <c r="K26" s="353"/>
      <c r="L26" s="183">
        <f>IF(L5="","",VLOOKUP(L5,全部!$B$9:$P$508,11,0))</f>
        <v>9</v>
      </c>
      <c r="M26" s="353"/>
      <c r="N26" s="183">
        <f>IF(N5="","",VLOOKUP(N5,全部!$B$9:$P$508,11,0))</f>
        <v>13</v>
      </c>
    </row>
    <row r="27" spans="1:14" ht="16.5" customHeight="1" x14ac:dyDescent="0.25">
      <c r="A27" s="353" t="s">
        <v>838</v>
      </c>
      <c r="B27" s="183" t="s">
        <v>842</v>
      </c>
      <c r="C27" s="353" t="s">
        <v>838</v>
      </c>
      <c r="D27" s="183" t="s">
        <v>842</v>
      </c>
      <c r="E27" s="353" t="s">
        <v>838</v>
      </c>
      <c r="F27" s="183" t="s">
        <v>842</v>
      </c>
      <c r="G27" s="353" t="s">
        <v>838</v>
      </c>
      <c r="H27" s="183" t="s">
        <v>842</v>
      </c>
      <c r="I27" s="353" t="s">
        <v>838</v>
      </c>
      <c r="J27" s="183" t="s">
        <v>842</v>
      </c>
      <c r="K27" s="353" t="s">
        <v>838</v>
      </c>
      <c r="L27" s="183" t="s">
        <v>842</v>
      </c>
      <c r="M27" s="353" t="s">
        <v>838</v>
      </c>
      <c r="N27" s="183" t="s">
        <v>842</v>
      </c>
    </row>
    <row r="28" spans="1:14" x14ac:dyDescent="0.25">
      <c r="A28" s="353"/>
      <c r="B28" s="180"/>
      <c r="C28" s="353"/>
      <c r="D28" s="180"/>
      <c r="E28" s="353"/>
      <c r="F28" s="180"/>
      <c r="G28" s="353"/>
      <c r="H28" s="180"/>
      <c r="I28" s="353"/>
      <c r="J28" s="183"/>
      <c r="K28" s="353"/>
      <c r="L28" s="183"/>
      <c r="M28" s="353"/>
      <c r="N28" s="183"/>
    </row>
    <row r="29" spans="1:14" x14ac:dyDescent="0.25">
      <c r="A29" s="353"/>
      <c r="B29" s="183" t="str">
        <f>IF(B5="","",VLOOKUP(B5,全部!$B$9:$P$508,12,0))</f>
        <v>吉</v>
      </c>
      <c r="C29" s="353"/>
      <c r="D29" s="183" t="str">
        <f>IF(D5="","",VLOOKUP(D5,全部!$B$9:$P$508,12,0))</f>
        <v>吉</v>
      </c>
      <c r="E29" s="353"/>
      <c r="F29" s="183" t="str">
        <f>IF(F5="","",VLOOKUP(F5,全部!$B$9:$P$508,12,0))</f>
        <v>吉</v>
      </c>
      <c r="G29" s="353"/>
      <c r="H29" s="183" t="str">
        <f>IF(H5="","",VLOOKUP(H5,全部!$B$9:$P$508,12,0))</f>
        <v>午</v>
      </c>
      <c r="I29" s="353"/>
      <c r="J29" s="183" t="str">
        <f>IF(J5="","",VLOOKUP(J5,全部!$B$9:$P$508,12,0))</f>
        <v>酉</v>
      </c>
      <c r="K29" s="353"/>
      <c r="L29" s="183" t="str">
        <f>IF(L5="","",VLOOKUP(L5,全部!$B$9:$P$508,12,0))</f>
        <v>巳</v>
      </c>
      <c r="M29" s="353"/>
      <c r="N29" s="183" t="str">
        <f>IF(N5="","",VLOOKUP(N5,全部!$B$9:$P$508,12,0))</f>
        <v>巳</v>
      </c>
    </row>
    <row r="30" spans="1:14" x14ac:dyDescent="0.25">
      <c r="A30" s="353"/>
      <c r="B30" s="183" t="s">
        <v>844</v>
      </c>
      <c r="C30" s="353"/>
      <c r="D30" s="183" t="s">
        <v>844</v>
      </c>
      <c r="E30" s="353"/>
      <c r="F30" s="183" t="s">
        <v>844</v>
      </c>
      <c r="G30" s="353"/>
      <c r="H30" s="183" t="s">
        <v>844</v>
      </c>
      <c r="I30" s="353"/>
      <c r="J30" s="183" t="s">
        <v>844</v>
      </c>
      <c r="K30" s="353"/>
      <c r="L30" s="183" t="s">
        <v>844</v>
      </c>
      <c r="M30" s="353"/>
      <c r="N30" s="183" t="s">
        <v>844</v>
      </c>
    </row>
    <row r="31" spans="1:14" x14ac:dyDescent="0.25">
      <c r="A31" s="184"/>
      <c r="B31" s="186"/>
      <c r="C31" s="184"/>
      <c r="D31" s="186"/>
      <c r="E31" s="184"/>
      <c r="F31" s="186"/>
      <c r="G31" s="184"/>
      <c r="H31" s="186"/>
      <c r="I31" s="184"/>
      <c r="J31" s="185"/>
      <c r="K31" s="184"/>
      <c r="L31" s="185"/>
      <c r="M31" s="184"/>
      <c r="N31" s="240"/>
    </row>
    <row r="32" spans="1:14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0"/>
      <c r="L32" s="171"/>
      <c r="M32" s="330"/>
      <c r="N32" s="331"/>
    </row>
  </sheetData>
  <mergeCells count="42">
    <mergeCell ref="I2:I4"/>
    <mergeCell ref="J2:J4"/>
    <mergeCell ref="K2:K4"/>
    <mergeCell ref="L2:L4"/>
    <mergeCell ref="A2:A4"/>
    <mergeCell ref="B2:B4"/>
    <mergeCell ref="C2:C4"/>
    <mergeCell ref="D2:D4"/>
    <mergeCell ref="E2:E4"/>
    <mergeCell ref="F2:F4"/>
    <mergeCell ref="F5:F13"/>
    <mergeCell ref="G5:G26"/>
    <mergeCell ref="H5:H13"/>
    <mergeCell ref="G2:G4"/>
    <mergeCell ref="H2:H4"/>
    <mergeCell ref="F15:F18"/>
    <mergeCell ref="H15:H18"/>
    <mergeCell ref="A5:A26"/>
    <mergeCell ref="B5:B13"/>
    <mergeCell ref="C5:C26"/>
    <mergeCell ref="D5:D13"/>
    <mergeCell ref="E5:E26"/>
    <mergeCell ref="B15:B18"/>
    <mergeCell ref="D15:D18"/>
    <mergeCell ref="M5:M26"/>
    <mergeCell ref="N5:N13"/>
    <mergeCell ref="N15:N18"/>
    <mergeCell ref="M2:M4"/>
    <mergeCell ref="N2:N4"/>
    <mergeCell ref="L15:L18"/>
    <mergeCell ref="I5:I26"/>
    <mergeCell ref="J5:J13"/>
    <mergeCell ref="K5:K26"/>
    <mergeCell ref="L5:L13"/>
    <mergeCell ref="J15:J18"/>
    <mergeCell ref="M27:M30"/>
    <mergeCell ref="A27:A30"/>
    <mergeCell ref="C27:C30"/>
    <mergeCell ref="E27:E30"/>
    <mergeCell ref="G27:G30"/>
    <mergeCell ref="I27:I30"/>
    <mergeCell ref="K27:K30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S32"/>
  <sheetViews>
    <sheetView topLeftCell="A13" workbookViewId="0">
      <selection activeCell="U22" sqref="U22"/>
    </sheetView>
  </sheetViews>
  <sheetFormatPr defaultRowHeight="16.5" x14ac:dyDescent="0.25"/>
  <cols>
    <col min="1" max="2" width="6.625" customWidth="1"/>
    <col min="3" max="5" width="8.625" customWidth="1"/>
    <col min="6" max="19" width="6.625" customWidth="1"/>
  </cols>
  <sheetData>
    <row r="1" spans="1:19" x14ac:dyDescent="0.25">
      <c r="A1" s="192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93"/>
    </row>
    <row r="2" spans="1:19" x14ac:dyDescent="0.25">
      <c r="A2" s="360" t="s">
        <v>922</v>
      </c>
      <c r="B2" s="169"/>
      <c r="C2" s="169"/>
      <c r="D2" s="169"/>
      <c r="E2" s="358" t="s">
        <v>871</v>
      </c>
      <c r="F2" s="358" t="s">
        <v>870</v>
      </c>
      <c r="G2" s="358" t="s">
        <v>931</v>
      </c>
      <c r="H2" s="358" t="s">
        <v>914</v>
      </c>
      <c r="I2" s="358" t="s">
        <v>934</v>
      </c>
      <c r="J2" s="358" t="s">
        <v>935</v>
      </c>
      <c r="K2" s="358" t="s">
        <v>865</v>
      </c>
      <c r="L2" s="358" t="s">
        <v>855</v>
      </c>
      <c r="M2" s="358" t="s">
        <v>913</v>
      </c>
      <c r="N2" s="358" t="s">
        <v>852</v>
      </c>
      <c r="O2" s="358" t="s">
        <v>933</v>
      </c>
      <c r="P2" s="358" t="s">
        <v>932</v>
      </c>
      <c r="Q2" s="358" t="s">
        <v>912</v>
      </c>
      <c r="R2" s="358" t="s">
        <v>911</v>
      </c>
      <c r="S2" s="361" t="s">
        <v>910</v>
      </c>
    </row>
    <row r="3" spans="1:19" x14ac:dyDescent="0.25">
      <c r="A3" s="360"/>
      <c r="B3" s="169"/>
      <c r="C3" s="169"/>
      <c r="D3" s="169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61"/>
    </row>
    <row r="4" spans="1:19" x14ac:dyDescent="0.25">
      <c r="A4" s="360"/>
      <c r="B4" s="169"/>
      <c r="C4" s="169"/>
      <c r="D4" s="169"/>
      <c r="E4" s="358"/>
      <c r="F4" s="169"/>
      <c r="G4" s="358"/>
      <c r="H4" s="358"/>
      <c r="I4" s="358"/>
      <c r="J4" s="358"/>
      <c r="K4" s="358"/>
      <c r="L4" s="358"/>
      <c r="M4" s="358"/>
      <c r="N4" s="169"/>
      <c r="O4" s="358"/>
      <c r="P4" s="358"/>
      <c r="Q4" s="358"/>
      <c r="R4" s="358"/>
      <c r="S4" s="361"/>
    </row>
    <row r="5" spans="1:19" x14ac:dyDescent="0.25">
      <c r="A5" s="360"/>
      <c r="B5" s="169"/>
      <c r="C5" s="169"/>
      <c r="D5" s="169"/>
      <c r="E5" s="358"/>
      <c r="F5" s="169"/>
      <c r="G5" s="358"/>
      <c r="H5" s="358"/>
      <c r="I5" s="358"/>
      <c r="J5" s="358"/>
      <c r="K5" s="358"/>
      <c r="L5" s="358"/>
      <c r="M5" s="358"/>
      <c r="N5" s="169"/>
      <c r="O5" s="358"/>
      <c r="P5" s="358"/>
      <c r="Q5" s="358"/>
      <c r="R5" s="358"/>
      <c r="S5" s="361"/>
    </row>
    <row r="6" spans="1:19" x14ac:dyDescent="0.25">
      <c r="A6" s="188"/>
      <c r="B6" s="169"/>
      <c r="C6" s="169"/>
      <c r="D6" s="169"/>
      <c r="E6" s="358"/>
      <c r="F6" s="169"/>
      <c r="G6" s="358"/>
      <c r="H6" s="358"/>
      <c r="I6" s="358"/>
      <c r="J6" s="358"/>
      <c r="K6" s="358"/>
      <c r="L6" s="358"/>
      <c r="M6" s="358"/>
      <c r="N6" s="169"/>
      <c r="O6" s="169"/>
      <c r="P6" s="358"/>
      <c r="Q6" s="358"/>
      <c r="R6" s="358"/>
      <c r="S6" s="361"/>
    </row>
    <row r="7" spans="1:19" x14ac:dyDescent="0.25">
      <c r="A7" s="357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7" s="169"/>
      <c r="C7" s="169"/>
      <c r="D7" s="169"/>
      <c r="E7" s="358"/>
      <c r="F7" s="169"/>
      <c r="G7" s="358"/>
      <c r="H7" s="358"/>
      <c r="I7" s="358"/>
      <c r="J7" s="358"/>
      <c r="K7" s="358"/>
      <c r="L7" s="358"/>
      <c r="M7" s="358"/>
      <c r="N7" s="169"/>
      <c r="O7" s="169"/>
      <c r="P7" s="358"/>
      <c r="Q7" s="358"/>
      <c r="R7" s="358"/>
      <c r="S7" s="361"/>
    </row>
    <row r="8" spans="1:19" x14ac:dyDescent="0.25">
      <c r="A8" s="357"/>
      <c r="B8" s="169"/>
      <c r="C8" s="169"/>
      <c r="D8" s="169"/>
      <c r="E8" s="358"/>
      <c r="F8" s="169"/>
      <c r="G8" s="358"/>
      <c r="H8" s="358"/>
      <c r="I8" s="358"/>
      <c r="J8" s="358"/>
      <c r="K8" s="358"/>
      <c r="L8" s="358"/>
      <c r="M8" s="358"/>
      <c r="N8" s="169"/>
      <c r="O8" s="169"/>
      <c r="P8" s="358"/>
      <c r="Q8" s="358"/>
      <c r="R8" s="358"/>
      <c r="S8" s="361"/>
    </row>
    <row r="9" spans="1:19" x14ac:dyDescent="0.25">
      <c r="A9" s="188"/>
      <c r="B9" s="169"/>
      <c r="C9" s="169"/>
      <c r="D9" s="169"/>
      <c r="E9" s="358"/>
      <c r="F9" s="169"/>
      <c r="G9" s="358"/>
      <c r="H9" s="358"/>
      <c r="I9" s="358"/>
      <c r="J9" s="358"/>
      <c r="K9" s="358"/>
      <c r="L9" s="358"/>
      <c r="M9" s="358"/>
      <c r="N9" s="169"/>
      <c r="O9" s="169"/>
      <c r="P9" s="358"/>
      <c r="Q9" s="358"/>
      <c r="R9" s="358"/>
      <c r="S9" s="361"/>
    </row>
    <row r="10" spans="1:19" x14ac:dyDescent="0.25">
      <c r="A10" s="188" t="s">
        <v>923</v>
      </c>
      <c r="B10" s="169"/>
      <c r="C10" s="169"/>
      <c r="D10" s="169"/>
      <c r="E10" s="169"/>
      <c r="F10" s="169"/>
      <c r="G10" s="358"/>
      <c r="H10" s="358"/>
      <c r="I10" s="358"/>
      <c r="J10" s="358"/>
      <c r="K10" s="358"/>
      <c r="L10" s="358"/>
      <c r="M10" s="358"/>
      <c r="N10" s="169"/>
      <c r="O10" s="169"/>
      <c r="P10" s="358"/>
      <c r="Q10" s="358"/>
      <c r="R10" s="358"/>
      <c r="S10" s="361"/>
    </row>
    <row r="11" spans="1:19" x14ac:dyDescent="0.25">
      <c r="A11" s="188"/>
      <c r="B11" s="169"/>
      <c r="C11" s="169"/>
      <c r="D11" s="359" t="s">
        <v>1186</v>
      </c>
      <c r="E11" s="169"/>
      <c r="F11" s="169"/>
      <c r="G11" s="358"/>
      <c r="H11" s="358"/>
      <c r="I11" s="358"/>
      <c r="J11" s="358"/>
      <c r="K11" s="358"/>
      <c r="L11" s="358"/>
      <c r="M11" s="358"/>
      <c r="N11" s="169"/>
      <c r="O11" s="169"/>
      <c r="P11" s="358"/>
      <c r="Q11" s="358"/>
      <c r="R11" s="358"/>
      <c r="S11" s="361"/>
    </row>
    <row r="12" spans="1:19" x14ac:dyDescent="0.25">
      <c r="A12" s="188" t="s">
        <v>927</v>
      </c>
      <c r="B12" s="169"/>
      <c r="C12" s="169"/>
      <c r="D12" s="359"/>
      <c r="E12" s="169"/>
      <c r="F12" s="169"/>
      <c r="G12" s="358"/>
      <c r="H12" s="358"/>
      <c r="I12" s="358"/>
      <c r="J12" s="358"/>
      <c r="K12" s="358"/>
      <c r="L12" s="358"/>
      <c r="M12" s="358"/>
      <c r="N12" s="169"/>
      <c r="O12" s="169"/>
      <c r="P12" s="358"/>
      <c r="Q12" s="358"/>
      <c r="R12" s="358"/>
      <c r="S12" s="361"/>
    </row>
    <row r="13" spans="1:19" x14ac:dyDescent="0.25">
      <c r="A13" s="188"/>
      <c r="B13" s="169"/>
      <c r="C13" s="169"/>
      <c r="D13" s="359"/>
      <c r="E13" s="169"/>
      <c r="F13" s="169"/>
      <c r="G13" s="358"/>
      <c r="H13" s="358"/>
      <c r="I13" s="358"/>
      <c r="J13" s="358"/>
      <c r="K13" s="358"/>
      <c r="L13" s="358"/>
      <c r="M13" s="358"/>
      <c r="N13" s="169"/>
      <c r="O13" s="169"/>
      <c r="P13" s="358"/>
      <c r="Q13" s="358"/>
      <c r="R13" s="358"/>
      <c r="S13" s="361"/>
    </row>
    <row r="14" spans="1:19" x14ac:dyDescent="0.25">
      <c r="A14" s="188" t="s">
        <v>924</v>
      </c>
      <c r="B14" s="169"/>
      <c r="C14" s="169"/>
      <c r="D14" s="359"/>
      <c r="E14" s="169"/>
      <c r="F14" s="169"/>
      <c r="G14" s="358"/>
      <c r="H14" s="358"/>
      <c r="I14" s="358"/>
      <c r="J14" s="358"/>
      <c r="K14" s="358"/>
      <c r="L14" s="358"/>
      <c r="M14" s="358"/>
      <c r="N14" s="169"/>
      <c r="O14" s="169"/>
      <c r="P14" s="358"/>
      <c r="Q14" s="358"/>
      <c r="R14" s="358"/>
      <c r="S14" s="361"/>
    </row>
    <row r="15" spans="1:19" x14ac:dyDescent="0.25">
      <c r="A15" s="188"/>
      <c r="B15" s="169"/>
      <c r="C15" s="169"/>
      <c r="D15" s="359"/>
      <c r="E15" s="169"/>
      <c r="F15" s="169"/>
      <c r="G15" s="358"/>
      <c r="H15" s="358"/>
      <c r="I15" s="358"/>
      <c r="J15" s="358"/>
      <c r="K15" s="358"/>
      <c r="L15" s="358"/>
      <c r="M15" s="358"/>
      <c r="N15" s="169"/>
      <c r="O15" s="169"/>
      <c r="P15" s="358"/>
      <c r="Q15" s="358"/>
      <c r="R15" s="358"/>
      <c r="S15" s="361"/>
    </row>
    <row r="16" spans="1:19" x14ac:dyDescent="0.25">
      <c r="A16" s="188" t="s">
        <v>928</v>
      </c>
      <c r="B16" s="169"/>
      <c r="C16" s="169"/>
      <c r="D16" s="359"/>
      <c r="E16" s="169"/>
      <c r="F16" s="169"/>
      <c r="G16" s="358"/>
      <c r="H16" s="358"/>
      <c r="I16" s="358"/>
      <c r="J16" s="358"/>
      <c r="K16" s="358"/>
      <c r="L16" s="358"/>
      <c r="M16" s="358"/>
      <c r="N16" s="169"/>
      <c r="O16" s="169"/>
      <c r="P16" s="358"/>
      <c r="Q16" s="358"/>
      <c r="R16" s="358"/>
      <c r="S16" s="361"/>
    </row>
    <row r="17" spans="1:19" x14ac:dyDescent="0.25">
      <c r="A17" s="188"/>
      <c r="B17" s="169"/>
      <c r="C17" s="169"/>
      <c r="D17" s="359"/>
      <c r="E17" s="169"/>
      <c r="F17" s="169"/>
      <c r="G17" s="358"/>
      <c r="H17" s="358"/>
      <c r="I17" s="358"/>
      <c r="J17" s="358"/>
      <c r="K17" s="358"/>
      <c r="L17" s="358"/>
      <c r="M17" s="358"/>
      <c r="N17" s="169"/>
      <c r="O17" s="169"/>
      <c r="P17" s="358"/>
      <c r="Q17" s="358"/>
      <c r="R17" s="358"/>
      <c r="S17" s="361"/>
    </row>
    <row r="18" spans="1:19" x14ac:dyDescent="0.25">
      <c r="A18" s="188" t="s">
        <v>925</v>
      </c>
      <c r="B18" s="169"/>
      <c r="C18" s="169"/>
      <c r="D18" s="169"/>
      <c r="E18" s="169"/>
      <c r="F18" s="169"/>
      <c r="G18" s="358"/>
      <c r="H18" s="358"/>
      <c r="I18" s="358"/>
      <c r="J18" s="358"/>
      <c r="K18" s="358"/>
      <c r="L18" s="358"/>
      <c r="M18" s="358"/>
      <c r="N18" s="169"/>
      <c r="O18" s="169"/>
      <c r="P18" s="358"/>
      <c r="Q18" s="358"/>
      <c r="R18" s="358"/>
      <c r="S18" s="189"/>
    </row>
    <row r="19" spans="1:19" x14ac:dyDescent="0.25">
      <c r="A19" s="188"/>
      <c r="B19" s="169"/>
      <c r="C19" s="358" t="s">
        <v>916</v>
      </c>
      <c r="D19" s="358" t="s">
        <v>917</v>
      </c>
      <c r="E19" s="358" t="s">
        <v>916</v>
      </c>
      <c r="F19" s="169"/>
      <c r="G19" s="358"/>
      <c r="H19" s="358"/>
      <c r="I19" s="358"/>
      <c r="J19" s="358"/>
      <c r="K19" s="358"/>
      <c r="L19" s="358"/>
      <c r="M19" s="358"/>
      <c r="N19" s="169"/>
      <c r="O19" s="169"/>
      <c r="P19" s="358"/>
      <c r="Q19" s="358"/>
      <c r="R19" s="358"/>
      <c r="S19" s="189"/>
    </row>
    <row r="20" spans="1:19" x14ac:dyDescent="0.25">
      <c r="A20" s="188" t="s">
        <v>929</v>
      </c>
      <c r="B20" s="169"/>
      <c r="C20" s="358"/>
      <c r="D20" s="358"/>
      <c r="E20" s="358"/>
      <c r="F20" s="169"/>
      <c r="G20" s="358"/>
      <c r="H20" s="358"/>
      <c r="I20" s="358"/>
      <c r="J20" s="358"/>
      <c r="K20" s="358"/>
      <c r="L20" s="358"/>
      <c r="M20" s="358"/>
      <c r="N20" s="169"/>
      <c r="O20" s="169"/>
      <c r="P20" s="358"/>
      <c r="Q20" s="358"/>
      <c r="R20" s="358"/>
      <c r="S20" s="189"/>
    </row>
    <row r="21" spans="1:19" x14ac:dyDescent="0.25">
      <c r="A21" s="188"/>
      <c r="B21" s="169"/>
      <c r="C21" s="169"/>
      <c r="D21" s="169"/>
      <c r="E21" s="169"/>
      <c r="F21" s="169"/>
      <c r="G21" s="358"/>
      <c r="H21" s="358"/>
      <c r="I21" s="358"/>
      <c r="J21" s="358"/>
      <c r="K21" s="358"/>
      <c r="L21" s="358"/>
      <c r="M21" s="358"/>
      <c r="N21" s="169"/>
      <c r="O21" s="169"/>
      <c r="P21" s="358"/>
      <c r="Q21" s="358"/>
      <c r="R21" s="358"/>
      <c r="S21" s="189"/>
    </row>
    <row r="22" spans="1:19" x14ac:dyDescent="0.25">
      <c r="A22" s="188" t="s">
        <v>930</v>
      </c>
      <c r="B22" s="358" t="s">
        <v>920</v>
      </c>
      <c r="C22" s="358" t="s">
        <v>919</v>
      </c>
      <c r="D22" s="358" t="s">
        <v>918</v>
      </c>
      <c r="E22" s="358" t="s">
        <v>915</v>
      </c>
      <c r="F22" s="169"/>
      <c r="G22" s="358"/>
      <c r="H22" s="358"/>
      <c r="I22" s="358"/>
      <c r="J22" s="358"/>
      <c r="K22" s="358"/>
      <c r="L22" s="358"/>
      <c r="M22" s="358"/>
      <c r="N22" s="169"/>
      <c r="O22" s="169"/>
      <c r="P22" s="358"/>
      <c r="Q22" s="358"/>
      <c r="R22" s="358"/>
      <c r="S22" s="189"/>
    </row>
    <row r="23" spans="1:19" x14ac:dyDescent="0.25">
      <c r="A23" s="188"/>
      <c r="B23" s="358"/>
      <c r="C23" s="358"/>
      <c r="D23" s="358"/>
      <c r="E23" s="358"/>
      <c r="F23" s="169"/>
      <c r="G23" s="358"/>
      <c r="H23" s="358"/>
      <c r="I23" s="358"/>
      <c r="J23" s="358"/>
      <c r="K23" s="358"/>
      <c r="L23" s="358"/>
      <c r="M23" s="358"/>
      <c r="N23" s="169"/>
      <c r="O23" s="169"/>
      <c r="P23" s="358"/>
      <c r="Q23" s="358"/>
      <c r="R23" s="358"/>
      <c r="S23" s="189"/>
    </row>
    <row r="24" spans="1:19" x14ac:dyDescent="0.25">
      <c r="A24" s="188"/>
      <c r="B24" s="358"/>
      <c r="C24" s="358"/>
      <c r="D24" s="358"/>
      <c r="E24" s="358"/>
      <c r="F24" s="169"/>
      <c r="G24" s="358"/>
      <c r="H24" s="358"/>
      <c r="I24" s="358"/>
      <c r="J24" s="358"/>
      <c r="K24" s="358"/>
      <c r="L24" s="358"/>
      <c r="M24" s="358"/>
      <c r="N24" s="169"/>
      <c r="O24" s="169"/>
      <c r="P24" s="358"/>
      <c r="Q24" s="358"/>
      <c r="R24" s="358"/>
      <c r="S24" s="189"/>
    </row>
    <row r="25" spans="1:19" x14ac:dyDescent="0.25">
      <c r="A25" s="188"/>
      <c r="B25" s="358"/>
      <c r="C25" s="358"/>
      <c r="D25" s="358"/>
      <c r="E25" s="358"/>
      <c r="F25" s="169"/>
      <c r="G25" s="358"/>
      <c r="H25" s="358"/>
      <c r="I25" s="358"/>
      <c r="J25" s="358"/>
      <c r="K25" s="358"/>
      <c r="L25" s="358"/>
      <c r="M25" s="358"/>
      <c r="N25" s="169"/>
      <c r="O25" s="169"/>
      <c r="P25" s="358"/>
      <c r="Q25" s="358"/>
      <c r="R25" s="358"/>
      <c r="S25" s="189"/>
    </row>
    <row r="26" spans="1:19" x14ac:dyDescent="0.25">
      <c r="A26" s="188"/>
      <c r="B26" s="169"/>
      <c r="C26" s="169"/>
      <c r="D26" s="169"/>
      <c r="E26" s="169"/>
      <c r="F26" s="169"/>
      <c r="G26" s="358"/>
      <c r="H26" s="358"/>
      <c r="I26" s="358"/>
      <c r="J26" s="358"/>
      <c r="K26" s="358"/>
      <c r="L26" s="358"/>
      <c r="M26" s="358"/>
      <c r="N26" s="169"/>
      <c r="O26" s="169"/>
      <c r="P26" s="358"/>
      <c r="Q26" s="358"/>
      <c r="R26" s="358"/>
      <c r="S26" s="189"/>
    </row>
    <row r="27" spans="1:19" x14ac:dyDescent="0.25">
      <c r="A27" s="357" t="s">
        <v>926</v>
      </c>
      <c r="B27" s="358" t="s">
        <v>921</v>
      </c>
      <c r="C27" s="169"/>
      <c r="D27" s="169"/>
      <c r="E27" s="169"/>
      <c r="F27" s="169"/>
      <c r="G27" s="358"/>
      <c r="H27" s="358"/>
      <c r="I27" s="358"/>
      <c r="J27" s="358"/>
      <c r="K27" s="358"/>
      <c r="L27" s="358"/>
      <c r="M27" s="358"/>
      <c r="N27" s="169"/>
      <c r="O27" s="169"/>
      <c r="P27" s="358"/>
      <c r="Q27" s="358"/>
      <c r="R27" s="358"/>
      <c r="S27" s="189"/>
    </row>
    <row r="28" spans="1:19" x14ac:dyDescent="0.25">
      <c r="A28" s="357"/>
      <c r="B28" s="358"/>
      <c r="C28" s="169"/>
      <c r="D28" s="169"/>
      <c r="E28" s="169"/>
      <c r="F28" s="169"/>
      <c r="G28" s="358"/>
      <c r="H28" s="358"/>
      <c r="I28" s="358"/>
      <c r="J28" s="358"/>
      <c r="K28" s="358"/>
      <c r="L28" s="358"/>
      <c r="M28" s="358"/>
      <c r="N28" s="169"/>
      <c r="O28" s="169"/>
      <c r="P28" s="358"/>
      <c r="Q28" s="358"/>
      <c r="R28" s="358"/>
      <c r="S28" s="189"/>
    </row>
    <row r="29" spans="1:19" x14ac:dyDescent="0.25">
      <c r="A29" s="357"/>
      <c r="B29" s="358"/>
      <c r="C29" s="169"/>
      <c r="D29" s="169"/>
      <c r="E29" s="169"/>
      <c r="F29" s="169"/>
      <c r="G29" s="358"/>
      <c r="H29" s="358"/>
      <c r="I29" s="358"/>
      <c r="J29" s="358"/>
      <c r="K29" s="358"/>
      <c r="L29" s="358"/>
      <c r="M29" s="358"/>
      <c r="N29" s="169"/>
      <c r="O29" s="169"/>
      <c r="P29" s="358"/>
      <c r="Q29" s="358"/>
      <c r="R29" s="358"/>
      <c r="S29" s="189"/>
    </row>
    <row r="30" spans="1:19" x14ac:dyDescent="0.25">
      <c r="A30" s="357"/>
      <c r="B30" s="169"/>
      <c r="C30" s="169"/>
      <c r="D30" s="169"/>
      <c r="E30" s="169"/>
      <c r="F30" s="169"/>
      <c r="G30" s="358"/>
      <c r="H30" s="358"/>
      <c r="I30" s="358"/>
      <c r="J30" s="358"/>
      <c r="K30" s="358"/>
      <c r="L30" s="358"/>
      <c r="M30" s="358"/>
      <c r="N30" s="169"/>
      <c r="O30" s="169"/>
      <c r="P30" s="358"/>
      <c r="Q30" s="358"/>
      <c r="R30" s="358"/>
      <c r="S30" s="189"/>
    </row>
    <row r="31" spans="1:19" ht="17.25" thickBot="1" x14ac:dyDescent="0.3">
      <c r="A31" s="194"/>
      <c r="B31" s="190"/>
      <c r="C31" s="190"/>
      <c r="D31" s="190"/>
      <c r="E31" s="190"/>
      <c r="F31" s="190"/>
      <c r="G31" s="195"/>
      <c r="H31" s="195"/>
      <c r="I31" s="195"/>
      <c r="J31" s="195"/>
      <c r="K31" s="195"/>
      <c r="L31" s="195"/>
      <c r="M31" s="195"/>
      <c r="N31" s="190"/>
      <c r="O31" s="190"/>
      <c r="P31" s="195"/>
      <c r="Q31" s="190"/>
      <c r="R31" s="190"/>
      <c r="S31" s="239"/>
    </row>
    <row r="32" spans="1:19" x14ac:dyDescent="0.25">
      <c r="A32" s="171"/>
      <c r="B32" s="169"/>
      <c r="C32" s="169"/>
      <c r="D32" s="169"/>
      <c r="E32" s="169"/>
      <c r="F32" s="169"/>
      <c r="G32" s="191"/>
      <c r="H32" s="191"/>
      <c r="I32" s="191"/>
      <c r="J32" s="191"/>
      <c r="K32" s="191"/>
      <c r="L32" s="191"/>
      <c r="M32" s="191"/>
      <c r="N32" s="169"/>
      <c r="O32" s="169"/>
      <c r="P32" s="191"/>
      <c r="Q32" s="169"/>
      <c r="R32" s="169"/>
      <c r="S32" s="169"/>
    </row>
  </sheetData>
  <mergeCells count="27">
    <mergeCell ref="H2:H30"/>
    <mergeCell ref="G2:G30"/>
    <mergeCell ref="N2:N3"/>
    <mergeCell ref="S2:S17"/>
    <mergeCell ref="R2:R30"/>
    <mergeCell ref="Q2:Q30"/>
    <mergeCell ref="P2:P30"/>
    <mergeCell ref="M2:M30"/>
    <mergeCell ref="L2:L30"/>
    <mergeCell ref="K2:K30"/>
    <mergeCell ref="J2:J30"/>
    <mergeCell ref="A27:A30"/>
    <mergeCell ref="O2:O5"/>
    <mergeCell ref="D11:D17"/>
    <mergeCell ref="A2:A5"/>
    <mergeCell ref="A7:A8"/>
    <mergeCell ref="I2:I30"/>
    <mergeCell ref="D19:D20"/>
    <mergeCell ref="C19:C20"/>
    <mergeCell ref="D22:D25"/>
    <mergeCell ref="C22:C25"/>
    <mergeCell ref="B22:B25"/>
    <mergeCell ref="B27:B29"/>
    <mergeCell ref="F2:F3"/>
    <mergeCell ref="E2:E9"/>
    <mergeCell ref="E22:E25"/>
    <mergeCell ref="E19:E20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64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63" t="s">
        <v>858</v>
      </c>
      <c r="M1" s="363" t="s">
        <v>855</v>
      </c>
      <c r="N1" s="363" t="s">
        <v>853</v>
      </c>
      <c r="O1" s="163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65" t="s">
        <v>144</v>
      </c>
      <c r="V1" s="164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64"/>
      <c r="V2" s="163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479</v>
      </c>
      <c r="V3" s="363" t="str">
        <f>IF(U3="","",VLOOKUP(U3,全部!$B$9:$P$508,14,0))</f>
        <v>高雄市橋頭區中崎路灣仔溝弄51號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陳曹葉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31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63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64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4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63"/>
      <c r="U22" s="163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馬</v>
      </c>
      <c r="U24" s="159"/>
      <c r="V24" s="163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寅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55"/>
    </row>
    <row r="30" spans="1:24" x14ac:dyDescent="0.25">
      <c r="W30" s="155"/>
    </row>
    <row r="31" spans="1:24" x14ac:dyDescent="0.25">
      <c r="W31" s="155"/>
    </row>
  </sheetData>
  <mergeCells count="36"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X1:X17"/>
    <mergeCell ref="T2:T21"/>
    <mergeCell ref="U3:U8"/>
    <mergeCell ref="V3:V23"/>
    <mergeCell ref="U11:U12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64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63" t="s">
        <v>858</v>
      </c>
      <c r="M1" s="363" t="s">
        <v>855</v>
      </c>
      <c r="N1" s="363" t="s">
        <v>853</v>
      </c>
      <c r="O1" s="163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65" t="s">
        <v>144</v>
      </c>
      <c r="V1" s="164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64"/>
      <c r="V2" s="163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487</v>
      </c>
      <c r="V3" s="363" t="str">
        <f>IF(U3="","",VLOOKUP(U3,全部!$B$9:$P$508,14,0))</f>
        <v>台南市柳營區神農里果毅後356號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ht="16.5" customHeight="1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王思傅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53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63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2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64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9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63"/>
      <c r="U22" s="163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龍</v>
      </c>
      <c r="U24" s="159"/>
      <c r="V24" s="163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寅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55"/>
    </row>
    <row r="30" spans="1:24" x14ac:dyDescent="0.25">
      <c r="W30" s="155"/>
    </row>
    <row r="31" spans="1:24" x14ac:dyDescent="0.25">
      <c r="W31" s="155"/>
    </row>
  </sheetData>
  <mergeCells count="36"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X1:X17"/>
    <mergeCell ref="T2:T21"/>
    <mergeCell ref="U3:U8"/>
    <mergeCell ref="V3:V23"/>
    <mergeCell ref="U11:U12"/>
  </mergeCells>
  <phoneticPr fontId="1" type="noConversion"/>
  <pageMargins left="0.7" right="0.7" top="0.75" bottom="0.75" header="0.3" footer="0.3"/>
  <pageSetup paperSize="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64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63" t="s">
        <v>858</v>
      </c>
      <c r="M1" s="363" t="s">
        <v>855</v>
      </c>
      <c r="N1" s="363" t="s">
        <v>853</v>
      </c>
      <c r="O1" s="163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65" t="s">
        <v>144</v>
      </c>
      <c r="V1" s="164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64"/>
      <c r="V2" s="163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477</v>
      </c>
      <c r="V3" s="363" t="str">
        <f>IF(U3="","",VLOOKUP(U3,全部!$B$9:$P$508,14,0))</f>
        <v>台南市安南區同安路36巷43號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王雅薇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73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63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6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64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7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63"/>
      <c r="U22" s="163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鼠</v>
      </c>
      <c r="U24" s="159"/>
      <c r="V24" s="163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55"/>
    </row>
    <row r="30" spans="1:24" x14ac:dyDescent="0.25">
      <c r="W30" s="155"/>
    </row>
    <row r="31" spans="1:24" x14ac:dyDescent="0.25">
      <c r="W31" s="155"/>
    </row>
  </sheetData>
  <mergeCells count="36"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X1:X17"/>
    <mergeCell ref="T2:T21"/>
    <mergeCell ref="U3:U8"/>
    <mergeCell ref="V3:V23"/>
    <mergeCell ref="U11:U12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64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63" t="s">
        <v>858</v>
      </c>
      <c r="M1" s="363" t="s">
        <v>855</v>
      </c>
      <c r="N1" s="363" t="s">
        <v>853</v>
      </c>
      <c r="O1" s="163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65" t="s">
        <v>144</v>
      </c>
      <c r="V1" s="164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64"/>
      <c r="V2" s="163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474</v>
      </c>
      <c r="V3" s="363" t="str">
        <f>IF(U3="","",VLOOKUP(U3,全部!$B$9:$P$508,14,0))</f>
        <v>台南市新營區周武街87號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黃綵純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43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63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12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64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20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63"/>
      <c r="U22" s="163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馬</v>
      </c>
      <c r="U24" s="159"/>
      <c r="V24" s="163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辰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55"/>
    </row>
    <row r="30" spans="1:24" x14ac:dyDescent="0.25">
      <c r="W30" s="155"/>
    </row>
    <row r="31" spans="1:24" x14ac:dyDescent="0.25">
      <c r="W31" s="155"/>
    </row>
  </sheetData>
  <mergeCells count="36"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X1:X17"/>
    <mergeCell ref="T2:T21"/>
    <mergeCell ref="U3:U8"/>
    <mergeCell ref="V3:V23"/>
    <mergeCell ref="U11:U12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X31"/>
  <sheetViews>
    <sheetView workbookViewId="0">
      <selection activeCell="Y14" sqref="Y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97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96" t="s">
        <v>858</v>
      </c>
      <c r="M1" s="363" t="s">
        <v>855</v>
      </c>
      <c r="N1" s="363" t="s">
        <v>853</v>
      </c>
      <c r="O1" s="196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98" t="s">
        <v>144</v>
      </c>
      <c r="V1" s="197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97"/>
      <c r="V2" s="196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1264</v>
      </c>
      <c r="V3" s="363" t="str">
        <f>IF(U3="","",VLOOKUP(U3,全部!$B$9:$P$508,14,0))</f>
        <v>台南市安南區館前一路26巷2弄15號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陳志偉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76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96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6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97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13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96"/>
      <c r="U22" s="196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兔</v>
      </c>
      <c r="U24" s="159"/>
      <c r="V24" s="196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99"/>
    </row>
    <row r="30" spans="1:24" x14ac:dyDescent="0.25">
      <c r="W30" s="199"/>
    </row>
    <row r="31" spans="1:24" x14ac:dyDescent="0.25">
      <c r="W31" s="199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97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96" t="s">
        <v>858</v>
      </c>
      <c r="M1" s="363" t="s">
        <v>855</v>
      </c>
      <c r="N1" s="363" t="s">
        <v>853</v>
      </c>
      <c r="O1" s="196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98" t="s">
        <v>144</v>
      </c>
      <c r="V1" s="197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97"/>
      <c r="V2" s="196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599</v>
      </c>
      <c r="V3" s="363" t="str">
        <f>IF(U3="","",VLOOKUP(U3,全部!$B$9:$P$508,14,0))</f>
        <v>台南市安南區館前一路26巷2弄15號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陳斯伶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72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96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5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97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10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96"/>
      <c r="U22" s="196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豬</v>
      </c>
      <c r="U24" s="159"/>
      <c r="V24" s="196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99"/>
    </row>
    <row r="30" spans="1:24" x14ac:dyDescent="0.25">
      <c r="W30" s="199"/>
    </row>
    <row r="31" spans="1:24" x14ac:dyDescent="0.25">
      <c r="W31" s="199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1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64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63" t="s">
        <v>858</v>
      </c>
      <c r="M1" s="363" t="s">
        <v>855</v>
      </c>
      <c r="N1" s="363" t="s">
        <v>853</v>
      </c>
      <c r="O1" s="163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65" t="s">
        <v>144</v>
      </c>
      <c r="V1" s="164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64"/>
      <c r="V2" s="163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445</v>
      </c>
      <c r="V3" s="363" t="str">
        <f>IF(U3="","",VLOOKUP(U3,全部!$B$9:$P$508,14,0))</f>
        <v>台南市柳營區神農里350之13號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呂夏牡丹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20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63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5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64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18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63"/>
      <c r="U22" s="163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羊</v>
      </c>
      <c r="U24" s="159"/>
      <c r="V24" s="163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55"/>
    </row>
    <row r="30" spans="1:24" x14ac:dyDescent="0.25">
      <c r="W30" s="155"/>
    </row>
    <row r="31" spans="1:24" x14ac:dyDescent="0.25">
      <c r="W31" s="155"/>
    </row>
  </sheetData>
  <mergeCells count="36"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X1:X17"/>
    <mergeCell ref="T2:T21"/>
    <mergeCell ref="U3:U8"/>
    <mergeCell ref="V3:V23"/>
    <mergeCell ref="U11:U12"/>
  </mergeCells>
  <phoneticPr fontId="1" type="noConversion"/>
  <pageMargins left="0.7" right="0.7" top="0.75" bottom="0.75" header="0.3" footer="0.3"/>
  <pageSetup paperSize="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1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97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96" t="s">
        <v>858</v>
      </c>
      <c r="M1" s="363" t="s">
        <v>855</v>
      </c>
      <c r="N1" s="363" t="s">
        <v>853</v>
      </c>
      <c r="O1" s="196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98" t="s">
        <v>144</v>
      </c>
      <c r="V1" s="197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97"/>
      <c r="V2" s="196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424</v>
      </c>
      <c r="V3" s="363" t="str">
        <f>IF(U3="","",VLOOKUP(U3,全部!$B$9:$P$508,14,0))</f>
        <v>高雄市橋頭區仕豐南路大同巷7號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陳信輝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54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96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7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97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5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96"/>
      <c r="U22" s="196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蛇</v>
      </c>
      <c r="U24" s="159"/>
      <c r="V24" s="196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巳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99"/>
    </row>
    <row r="30" spans="1:24" x14ac:dyDescent="0.25">
      <c r="W30" s="199"/>
    </row>
    <row r="31" spans="1:24" x14ac:dyDescent="0.25">
      <c r="W31" s="199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14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1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64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63" t="s">
        <v>858</v>
      </c>
      <c r="M1" s="363" t="s">
        <v>855</v>
      </c>
      <c r="N1" s="363" t="s">
        <v>853</v>
      </c>
      <c r="O1" s="163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65" t="s">
        <v>144</v>
      </c>
      <c r="V1" s="164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64"/>
      <c r="V2" s="163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288</v>
      </c>
      <c r="V3" s="363" t="str">
        <f>IF(U3="","",VLOOKUP(U3,全部!$B$9:$P$508,14,0))</f>
        <v>高雄市橋頭區仕豐南路大同巷7號</v>
      </c>
      <c r="W3" s="363"/>
      <c r="X3" s="362"/>
    </row>
    <row r="4" spans="1:24" ht="16.5" customHeight="1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ht="16.5" customHeight="1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李美敏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56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63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8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64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5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63"/>
      <c r="U22" s="163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羊</v>
      </c>
      <c r="U24" s="159"/>
      <c r="V24" s="163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申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55"/>
    </row>
    <row r="30" spans="1:24" x14ac:dyDescent="0.25">
      <c r="W30" s="155"/>
    </row>
    <row r="31" spans="1:24" x14ac:dyDescent="0.25">
      <c r="W31" s="155"/>
    </row>
  </sheetData>
  <mergeCells count="36"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X1:X17"/>
    <mergeCell ref="T2:T21"/>
    <mergeCell ref="U3:U8"/>
    <mergeCell ref="V3:V23"/>
    <mergeCell ref="U11:U12"/>
  </mergeCells>
  <phoneticPr fontId="1" type="noConversion"/>
  <pageMargins left="0.7" right="0.7" top="0.75" bottom="0.75" header="0.3" footer="0.3"/>
  <pageSetup paperSize="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1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57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58" t="s">
        <v>858</v>
      </c>
      <c r="M1" s="363" t="s">
        <v>855</v>
      </c>
      <c r="N1" s="363" t="s">
        <v>853</v>
      </c>
      <c r="O1" s="158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62" t="s">
        <v>839</v>
      </c>
      <c r="V1" s="157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57"/>
      <c r="V2" s="158"/>
      <c r="W2" s="363"/>
      <c r="X2" s="362"/>
    </row>
    <row r="3" spans="1:24" x14ac:dyDescent="0.25">
      <c r="A3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417</v>
      </c>
      <c r="V3" s="363" t="str">
        <f>IF(U3="","",VLOOKUP(U3,全部!$B$9:$P$508,14,0))</f>
        <v>台北市中山區復興南路1段34號11樓之1</v>
      </c>
      <c r="W3" s="363"/>
      <c r="X3" s="362"/>
    </row>
    <row r="4" spans="1:24" x14ac:dyDescent="0.25">
      <c r="A4" s="371"/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71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劉健清</v>
      </c>
      <c r="O11" s="156"/>
      <c r="P11" s="363"/>
      <c r="Q11" s="363"/>
      <c r="R11" s="363"/>
      <c r="S11" s="156"/>
      <c r="T11" s="363"/>
      <c r="U11" s="364" t="s">
        <v>846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875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41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58" t="s">
        <v>843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 t="str">
        <f>IF(U3="","",VLOOKUP(U3,全部!$B$9:$P$508,10,0))</f>
        <v>潤5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57" t="s">
        <v>841</v>
      </c>
      <c r="V19" s="363"/>
      <c r="W19" s="363"/>
      <c r="X19" s="156"/>
    </row>
    <row r="20" spans="1:24" x14ac:dyDescent="0.25">
      <c r="A20" s="156"/>
      <c r="B20" s="363" t="s">
        <v>877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19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58"/>
      <c r="U22" s="158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龍</v>
      </c>
      <c r="U24" s="159"/>
      <c r="V24" s="158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55"/>
    </row>
    <row r="30" spans="1:24" x14ac:dyDescent="0.25">
      <c r="W30" s="155"/>
    </row>
    <row r="31" spans="1:24" x14ac:dyDescent="0.25">
      <c r="W31" s="155"/>
    </row>
  </sheetData>
  <mergeCells count="36">
    <mergeCell ref="M1:M21"/>
    <mergeCell ref="X1:X17"/>
    <mergeCell ref="V25:V28"/>
    <mergeCell ref="N1:N9"/>
    <mergeCell ref="N11:N15"/>
    <mergeCell ref="N17:N22"/>
    <mergeCell ref="V3:V23"/>
    <mergeCell ref="U11:U12"/>
    <mergeCell ref="U3:U8"/>
    <mergeCell ref="T2:T21"/>
    <mergeCell ref="T24:T26"/>
    <mergeCell ref="S1:S6"/>
    <mergeCell ref="R1:R28"/>
    <mergeCell ref="Q1:Q28"/>
    <mergeCell ref="P1:P28"/>
    <mergeCell ref="L10:L11"/>
    <mergeCell ref="L15:L16"/>
    <mergeCell ref="L20:L21"/>
    <mergeCell ref="A3:A5"/>
    <mergeCell ref="D8:D14"/>
    <mergeCell ref="A1:A2"/>
    <mergeCell ref="A22:A25"/>
    <mergeCell ref="B20:B22"/>
    <mergeCell ref="W1:W28"/>
    <mergeCell ref="G1:G28"/>
    <mergeCell ref="F1:F28"/>
    <mergeCell ref="D1:D7"/>
    <mergeCell ref="D15:D18"/>
    <mergeCell ref="B15:B18"/>
    <mergeCell ref="L25:L26"/>
    <mergeCell ref="K1:K13"/>
    <mergeCell ref="J1:J28"/>
    <mergeCell ref="I1:I28"/>
    <mergeCell ref="H1:H28"/>
    <mergeCell ref="L18:L19"/>
    <mergeCell ref="L5:L6"/>
  </mergeCells>
  <phoneticPr fontId="1" type="noConversion"/>
  <pageMargins left="0.7" right="0.7" top="0.75" bottom="0.75" header="0.3" footer="0.3"/>
  <pageSetup paperSize="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2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97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96" t="s">
        <v>858</v>
      </c>
      <c r="M1" s="363" t="s">
        <v>855</v>
      </c>
      <c r="N1" s="363" t="s">
        <v>853</v>
      </c>
      <c r="O1" s="196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98" t="s">
        <v>144</v>
      </c>
      <c r="V1" s="197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97"/>
      <c r="V2" s="196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239</v>
      </c>
      <c r="V3" s="363" t="str">
        <f>IF(U3="","",VLOOKUP(U3,全部!$B$9:$P$508,14,0))</f>
        <v>台南市新化區金華街一段10號6樓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ht="16.5" customHeight="1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楊靜茹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68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96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6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97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4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96"/>
      <c r="U22" s="196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羊</v>
      </c>
      <c r="U24" s="159"/>
      <c r="V24" s="196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申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99"/>
    </row>
    <row r="30" spans="1:24" x14ac:dyDescent="0.25">
      <c r="W30" s="199"/>
    </row>
    <row r="31" spans="1:24" x14ac:dyDescent="0.25">
      <c r="W31" s="199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3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97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96" t="s">
        <v>858</v>
      </c>
      <c r="M1" s="363" t="s">
        <v>855</v>
      </c>
      <c r="N1" s="363" t="s">
        <v>853</v>
      </c>
      <c r="O1" s="196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98" t="s">
        <v>144</v>
      </c>
      <c r="V1" s="197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97"/>
      <c r="V2" s="196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948</v>
      </c>
      <c r="V3" s="363" t="str">
        <f>IF(U3="","",VLOOKUP(U3,全部!$B$9:$P$508,14,0))</f>
        <v>台南市新化區金華街一段10號6樓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楊皇彬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71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96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10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97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25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96"/>
      <c r="U22" s="196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狗</v>
      </c>
      <c r="U24" s="159"/>
      <c r="V24" s="196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未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99"/>
    </row>
    <row r="30" spans="1:24" x14ac:dyDescent="0.25">
      <c r="W30" s="199"/>
    </row>
    <row r="31" spans="1:24" x14ac:dyDescent="0.25">
      <c r="W31" s="199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4"/>
  <dimension ref="A1:X31"/>
  <sheetViews>
    <sheetView workbookViewId="0">
      <selection activeCell="Y1" sqref="Y1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97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96" t="s">
        <v>858</v>
      </c>
      <c r="M1" s="363" t="s">
        <v>855</v>
      </c>
      <c r="N1" s="363" t="s">
        <v>853</v>
      </c>
      <c r="O1" s="196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98" t="s">
        <v>144</v>
      </c>
      <c r="V1" s="197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97"/>
      <c r="V2" s="196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240</v>
      </c>
      <c r="V3" s="363" t="str">
        <f>IF(U3="","",VLOOKUP(U3,全部!$B$9:$P$508,14,0))</f>
        <v>台南市新化區金華街一段10號6樓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呂佳靜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43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96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97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8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96"/>
      <c r="U22" s="196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馬</v>
      </c>
      <c r="U24" s="159"/>
      <c r="V24" s="196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辰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99"/>
    </row>
    <row r="30" spans="1:24" x14ac:dyDescent="0.25">
      <c r="W30" s="199"/>
    </row>
    <row r="31" spans="1:24" x14ac:dyDescent="0.25">
      <c r="W31" s="199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5"/>
  <dimension ref="A1:X31"/>
  <sheetViews>
    <sheetView workbookViewId="0">
      <selection activeCell="T24" sqref="T24:T26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214</v>
      </c>
      <c r="V3" s="363" t="str">
        <f>IF(U3="","",VLOOKUP(U3,全部!$B$9:$P$508,14,0))</f>
        <v>台南市柳營區神農里350之13號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呂佩臻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50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7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3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牛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戊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14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6"/>
  <dimension ref="A1:X31"/>
  <sheetViews>
    <sheetView workbookViewId="0">
      <selection sqref="A1:A2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419</v>
      </c>
      <c r="V3" s="363" t="str">
        <f>IF(U3="","",VLOOKUP(U3,全部!$B$9:$P$508,14,0))</f>
        <v>高雄市前鎮區隆興街59巷46號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黃慶昌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38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牛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午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7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413</v>
      </c>
      <c r="V3" s="363" t="str">
        <f>IF(U3="","",VLOOKUP(U3,全部!$B$9:$P$508,14,0))</f>
        <v>高雄市岡山區大昌街62號9樓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夏美玲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53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8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16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龍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8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311</v>
      </c>
      <c r="V3" s="363" t="str">
        <f>IF(U3="","",VLOOKUP(U3,全部!$B$9:$P$508,14,0))</f>
        <v>高雄市岡山區大昌街62號9樓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陳硯農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73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29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鼠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亥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9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605</v>
      </c>
      <c r="V3" s="363" t="str">
        <f>IF(U3="","",VLOOKUP(U3,全部!$B$9:$P$508,14,0))</f>
        <v>高雄市鼓山區中華一路2111號3樓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陳賢民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57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10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25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猴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申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0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609</v>
      </c>
      <c r="V3" s="363" t="str">
        <f>IF(U3="","",VLOOKUP(U3,全部!$B$9:$P$508,14,0))</f>
        <v>高雄市鼓山區中華一路2111號3樓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ht="16.5" customHeight="1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廖金雀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60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3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豬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午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1"/>
  <dimension ref="A1:X31"/>
  <sheetViews>
    <sheetView workbookViewId="0">
      <selection activeCell="Z5" sqref="Z5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625</v>
      </c>
      <c r="V3" s="363" t="str">
        <f>IF(U3="","",VLOOKUP(U3,全部!$B$9:$P$508,14,0))</f>
        <v>台中市大雅區大雅里民生路一段128號2樓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賴亦鈴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47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24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狗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戌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2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629</v>
      </c>
      <c r="V3" s="363" t="str">
        <f>IF(U3="","",VLOOKUP(U3,全部!$B$9:$P$508,14,0))</f>
        <v>嘉義市小雅路183號6樓14室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ht="16.5" customHeight="1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陳珮蓁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56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2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19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羊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3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743</v>
      </c>
      <c r="V3" s="363" t="str">
        <f>IF(U3="","",VLOOKUP(U3,全部!$B$9:$P$508,14,0))</f>
        <v>台南市柳營區果毅里20號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黃偉翔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74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3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10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牛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4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416</v>
      </c>
      <c r="V3" s="363" t="str">
        <f>IF(U3="","",VLOOKUP(U3,全部!$B$9:$P$508,14,0))</f>
        <v>新北市三重區環河南路222號4樓之6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李仁煌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71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3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狗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5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420</v>
      </c>
      <c r="V3" s="363" t="str">
        <f>IF(U3="","",VLOOKUP(U3,全部!$B$9:$P$508,14,0))</f>
        <v>台南市新營區中華路81之2號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陳香君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59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2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7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狗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6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619</v>
      </c>
      <c r="V3" s="363" t="str">
        <f>IF(U3="","",VLOOKUP(U3,全部!$B$9:$P$508,14,0))</f>
        <v>台南市柳營區篤農里9鄰小腳腿332號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楊彩鳳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43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2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7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馬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申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7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745</v>
      </c>
      <c r="V3" s="363" t="str">
        <f>IF(U3="","",VLOOKUP(U3,全部!$B$9:$P$508,14,0))</f>
        <v>高雄市前鎮區林森三路121號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林梅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32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5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6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羊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8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633</v>
      </c>
      <c r="V3" s="363" t="str">
        <f>IF(U3="","",VLOOKUP(U3,全部!$B$9:$P$508,14,0))</f>
        <v>高雄市鳳山區北昌五街19號10樓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洪香美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45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4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6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猴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9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965</v>
      </c>
      <c r="V3" s="363" t="str">
        <f>IF(U3="","",VLOOKUP(U3,全部!$B$9:$P$508,14,0))</f>
        <v>高雄市三民區文安南街82號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陳奕睿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65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3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19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龍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申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0"/>
  <dimension ref="A1:X31"/>
  <sheetViews>
    <sheetView workbookViewId="0">
      <selection sqref="A1:A2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97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96" t="s">
        <v>858</v>
      </c>
      <c r="M1" s="363" t="s">
        <v>855</v>
      </c>
      <c r="N1" s="363" t="s">
        <v>853</v>
      </c>
      <c r="O1" s="196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98" t="s">
        <v>144</v>
      </c>
      <c r="V1" s="197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97"/>
      <c r="V2" s="196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161</v>
      </c>
      <c r="V3" s="363" t="str">
        <f>IF(U3="","",VLOOKUP(U3,全部!$B$9:$P$508,14,0))</f>
        <v>高雄市三民區有光路89之3號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金亨利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37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96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12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97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28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96"/>
      <c r="U22" s="196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鼠</v>
      </c>
      <c r="U24" s="159"/>
      <c r="V24" s="196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99"/>
    </row>
    <row r="30" spans="1:24" x14ac:dyDescent="0.25">
      <c r="W30" s="199"/>
    </row>
    <row r="31" spans="1:24" x14ac:dyDescent="0.25">
      <c r="W31" s="199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1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163</v>
      </c>
      <c r="V3" s="363" t="str">
        <f>IF(U3="","",VLOOKUP(U3,全部!$B$9:$P$508,14,0))</f>
        <v>高雄市三民區有光路89之3號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ht="16.5" customHeight="1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吳碧霞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39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10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28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虎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2"/>
  <dimension ref="A1:X31"/>
  <sheetViews>
    <sheetView workbookViewId="0">
      <selection sqref="A1:A2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165</v>
      </c>
      <c r="V3" s="363" t="str">
        <f>IF(U3="","",VLOOKUP(U3,全部!$B$9:$P$508,14,0))</f>
        <v>高雄市三民區有光路89之3號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金慧貞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67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8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4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馬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3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168</v>
      </c>
      <c r="V3" s="363" t="str">
        <f>IF(U3="","",VLOOKUP(U3,全部!$B$9:$P$508,14,0))</f>
        <v>高雄市三民區有光路89之3號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金瑋貞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70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8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23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雞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4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560</v>
      </c>
      <c r="V3" s="363" t="str">
        <f>IF(U3="","",VLOOKUP(U3,全部!$B$9:$P$508,14,0))</f>
        <v>高雄市前鎮區南天街65號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黃琇玲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65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6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30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龍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5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172</v>
      </c>
      <c r="V3" s="363" t="str">
        <f>IF(U3="","",VLOOKUP(U3,全部!$B$9:$P$508,14,0))</f>
        <v>台南市東區仁和路73之51號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ht="16.5" customHeight="1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黃雅慧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70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8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21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雞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辰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6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739</v>
      </c>
      <c r="V3" s="363" t="str">
        <f>IF(U3="","",VLOOKUP(U3,全部!$B$9:$P$508,14,0))</f>
        <v>高雄市旗山區延平一路324巷40號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黃耀賢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53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8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龍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卯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7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663</v>
      </c>
      <c r="V3" s="363" t="str">
        <f>IF(U3="","",VLOOKUP(U3,全部!$B$9:$P$508,14,0))</f>
        <v>高雄市橋頭區仕豐南路100號8樓之2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李英鴻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75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10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22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虎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8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660</v>
      </c>
      <c r="V3" s="363" t="str">
        <f>IF(U3="","",VLOOKUP(U3,全部!$B$9:$P$508,14,0))</f>
        <v>高雄市橋頭區仕豐南路100號8樓之2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黃淑惠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49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25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鼠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午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9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968</v>
      </c>
      <c r="V3" s="363" t="str">
        <f>IF(U3="","",VLOOKUP(U3,全部!$B$9:$P$508,14,0))</f>
        <v>台南市柳營區篤農里9鄰小腳腿332號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連祐源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69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猴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寅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0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1041</v>
      </c>
      <c r="V3" s="363" t="str">
        <f>IF(U3="","",VLOOKUP(U3,全部!$B$9:$P$508,14,0))</f>
        <v>台南市中西區西賢六街13巷21號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江世榮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70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7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雞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午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148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1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1043</v>
      </c>
      <c r="V3" s="363" t="str">
        <f>IF(U3="","",VLOOKUP(U3,全部!$B$9:$P$508,14,0))</f>
        <v>台南市新營區五興里31之33號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李淑君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59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4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4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狗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148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2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1046</v>
      </c>
      <c r="V3" s="363" t="str">
        <f>IF(U3="","",VLOOKUP(U3,全部!$B$9:$P$508,14,0))</f>
        <v>台南市新營區五興里31之33號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王斌群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85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15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鼠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辰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14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3"/>
  <dimension ref="A1:X31"/>
  <sheetViews>
    <sheetView workbookViewId="0">
      <selection sqref="A1:A2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1099</v>
      </c>
      <c r="V3" s="363" t="str">
        <f>IF(U3="","",VLOOKUP(U3,全部!$B$9:$P$508,14,0))</f>
        <v>台南市仁德區民安路2段166巷22號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林秀芬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49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4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18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鼠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子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4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1110</v>
      </c>
      <c r="V3" s="363" t="str">
        <f>IF(U3="","",VLOOKUP(U3,全部!$B$9:$P$508,14,0))</f>
        <v>台南市中西區南門路149號7樓之5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黃玉文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55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3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24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馬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巳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148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5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1115</v>
      </c>
      <c r="V3" s="363" t="str">
        <f>IF(U3="","",VLOOKUP(U3,全部!$B$9:$P$508,14,0))</f>
        <v>台南市後壁區後壁里42之25，26，27號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鄭淑秋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47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4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狗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寅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148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6"/>
  <dimension ref="A1:X31"/>
  <sheetViews>
    <sheetView workbookViewId="0">
      <selection sqref="A1:A2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1124</v>
      </c>
      <c r="V3" s="363" t="str">
        <f>IF(U3="","",VLOOKUP(U3,全部!$B$9:$P$508,14,0))</f>
        <v>台南市德善路305巷13弄71號2樓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葉秋林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44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2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13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羊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巳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7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1136</v>
      </c>
      <c r="V3" s="363" t="str">
        <f>IF(U3="","",VLOOKUP(U3,全部!$B$9:$P$508,14,0))</f>
        <v>台南市仁德區三甲一街353巷61號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劉寶珠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42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15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蛇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8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1138</v>
      </c>
      <c r="V3" s="363" t="str">
        <f>IF(U3="","",VLOOKUP(U3,全部!$B$9:$P$508,14,0))</f>
        <v>台南市仁德區三甲一街353巷61號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陳柏燁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50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22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牛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戌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9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1140</v>
      </c>
      <c r="V3" s="363" t="str">
        <f>IF(U3="","",VLOOKUP(U3,全部!$B$9:$P$508,14,0))</f>
        <v>高雄市仁武區赤東四街42巷16號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陳浚福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38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6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牛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午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0"/>
  <dimension ref="A1:X31"/>
  <sheetViews>
    <sheetView workbookViewId="0">
      <selection activeCell="D8" sqref="D8:D14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1161</v>
      </c>
      <c r="V3" s="363" t="str">
        <f>IF(U3="","",VLOOKUP(U3,全部!$B$9:$P$508,14,0))</f>
        <v>台南市仁德區德崙路77巷90號1樓之2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陳介川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59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2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10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狗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14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1"/>
  <dimension ref="A1:X31"/>
  <sheetViews>
    <sheetView workbookViewId="0">
      <selection sqref="A1:A2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1162</v>
      </c>
      <c r="V3" s="363" t="str">
        <f>IF(U3="","",VLOOKUP(U3,全部!$B$9:$P$508,14,0))</f>
        <v>高雄市橋頭區仕豐南路大同巷7號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陳桂婷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82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4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3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雞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未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148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2"/>
  <dimension ref="A1:X31"/>
  <sheetViews>
    <sheetView workbookViewId="0">
      <selection activeCell="L12" sqref="L12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1163</v>
      </c>
      <c r="V3" s="363" t="str">
        <f>IF(U3="","",VLOOKUP(U3,全部!$B$9:$P$508,14,0))</f>
        <v>台南市東區仁和路111巷126號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林錦德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47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2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21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狗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辰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148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3"/>
  <dimension ref="A1:X31"/>
  <sheetViews>
    <sheetView workbookViewId="0">
      <selection activeCell="L2" sqref="L2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1196</v>
      </c>
      <c r="V3" s="363" t="str">
        <f>IF(U3="","",VLOOKUP(U3,全部!$B$9:$P$508,14,0))</f>
        <v>台南市歸仁區大潭里武東二街42巷32號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周吉祥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40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5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13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兔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4"/>
  <dimension ref="A1:X31"/>
  <sheetViews>
    <sheetView workbookViewId="0">
      <selection activeCell="B12" sqref="B12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200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201" t="s">
        <v>858</v>
      </c>
      <c r="M1" s="363" t="s">
        <v>855</v>
      </c>
      <c r="N1" s="363" t="s">
        <v>853</v>
      </c>
      <c r="O1" s="20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202" t="s">
        <v>144</v>
      </c>
      <c r="V1" s="200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200"/>
      <c r="V2" s="20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1272</v>
      </c>
      <c r="V3" s="363" t="str">
        <f>IF(U3="","",VLOOKUP(U3,全部!$B$9:$P$508,14,0))</f>
        <v>台南市柳營區果毅里1之2號</v>
      </c>
      <c r="W3" s="363"/>
      <c r="X3" s="362"/>
    </row>
    <row r="4" spans="1:24" x14ac:dyDescent="0.25">
      <c r="A4" s="363" t="s">
        <v>1275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v>12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v>28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胡惠珍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55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20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200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19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201"/>
      <c r="U22" s="20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馬</v>
      </c>
      <c r="U24" s="159"/>
      <c r="V24" s="20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203"/>
    </row>
    <row r="30" spans="1:24" x14ac:dyDescent="0.25">
      <c r="W30" s="203"/>
    </row>
    <row r="31" spans="1:24" x14ac:dyDescent="0.25">
      <c r="W31" s="203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11"/>
  <dimension ref="A1:X31"/>
  <sheetViews>
    <sheetView workbookViewId="0">
      <selection activeCell="B3" sqref="B3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175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174" t="s">
        <v>858</v>
      </c>
      <c r="M1" s="363" t="s">
        <v>855</v>
      </c>
      <c r="N1" s="363" t="s">
        <v>853</v>
      </c>
      <c r="O1" s="174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176" t="s">
        <v>144</v>
      </c>
      <c r="V1" s="175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175"/>
      <c r="V2" s="174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1281</v>
      </c>
      <c r="V3" s="363" t="str">
        <f>IF(U3="","",VLOOKUP(U3,全部!$B$9:$P$508,14,0))</f>
        <v>屏東市中山路375巷10號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趙憶銘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43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174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8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175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4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174"/>
      <c r="U22" s="174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馬</v>
      </c>
      <c r="U24" s="159"/>
      <c r="V24" s="174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寅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177"/>
    </row>
    <row r="30" spans="1:24" x14ac:dyDescent="0.25">
      <c r="W30" s="177"/>
    </row>
    <row r="31" spans="1:24" x14ac:dyDescent="0.25">
      <c r="W31" s="177"/>
    </row>
  </sheetData>
  <mergeCells count="36"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B15:B18"/>
    <mergeCell ref="D15:D18"/>
    <mergeCell ref="D8:D14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X1:X17"/>
    <mergeCell ref="T2:T21"/>
    <mergeCell ref="U3:U8"/>
    <mergeCell ref="V3:V23"/>
    <mergeCell ref="U11:U12"/>
  </mergeCells>
  <phoneticPr fontId="1" type="noConversion"/>
  <pageMargins left="0.7" right="0.7" top="0.75" bottom="0.75" header="0.3" footer="0.3"/>
  <pageSetup paperSize="8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Z5" sqref="Z5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06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04" t="s">
        <v>858</v>
      </c>
      <c r="M1" s="363" t="s">
        <v>855</v>
      </c>
      <c r="N1" s="363" t="s">
        <v>853</v>
      </c>
      <c r="O1" s="304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05" t="s">
        <v>144</v>
      </c>
      <c r="V1" s="306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06"/>
      <c r="V2" s="304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1300</v>
      </c>
      <c r="V3" s="363" t="str">
        <f>IF(U3="","",VLOOKUP(U3,全部!$B$9:$P$508,14,0))</f>
        <v>台南市柳營區士林里柳營53之50號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/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呂美呤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54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04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7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06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13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04"/>
      <c r="U22" s="304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蛇</v>
      </c>
      <c r="U24" s="159"/>
      <c r="V24" s="304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卯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07"/>
    </row>
    <row r="30" spans="1:24" x14ac:dyDescent="0.25">
      <c r="W30" s="307"/>
    </row>
    <row r="31" spans="1:24" x14ac:dyDescent="0.25">
      <c r="W31" s="307"/>
    </row>
  </sheetData>
  <mergeCells count="36"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X1:X17"/>
    <mergeCell ref="T2:T21"/>
    <mergeCell ref="U3:U8"/>
    <mergeCell ref="V3:V23"/>
    <mergeCell ref="U11:U12"/>
  </mergeCells>
  <phoneticPr fontId="1" type="noConversion"/>
  <pageMargins left="0.7" right="0.7" top="0.75" bottom="0.75" header="0.3" footer="0.3"/>
  <pageSetup paperSize="8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sqref="A1:A2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06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04" t="s">
        <v>858</v>
      </c>
      <c r="M1" s="363" t="s">
        <v>855</v>
      </c>
      <c r="N1" s="363" t="s">
        <v>853</v>
      </c>
      <c r="O1" s="304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05" t="s">
        <v>144</v>
      </c>
      <c r="V1" s="306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06"/>
      <c r="V2" s="304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1301</v>
      </c>
      <c r="V3" s="363" t="str">
        <f>IF(U3="","",VLOOKUP(U3,全部!$B$9:$P$508,14,0))</f>
        <v>台南市新營區正義街4號1樓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康菽芃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66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04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12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06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25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04"/>
      <c r="U22" s="304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蛇</v>
      </c>
      <c r="U24" s="159"/>
      <c r="V24" s="304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07"/>
    </row>
    <row r="30" spans="1:24" x14ac:dyDescent="0.25">
      <c r="W30" s="307"/>
    </row>
    <row r="31" spans="1:24" x14ac:dyDescent="0.25">
      <c r="W31" s="307"/>
    </row>
  </sheetData>
  <mergeCells count="36"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X1:X17"/>
    <mergeCell ref="T2:T21"/>
    <mergeCell ref="U3:U8"/>
    <mergeCell ref="V3:V23"/>
    <mergeCell ref="U11:U12"/>
  </mergeCells>
  <phoneticPr fontId="1" type="noConversion"/>
  <pageMargins left="0.7" right="0.7" top="0.75" bottom="0.75" header="0.3" footer="0.3"/>
  <pageSetup paperSize="8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Z5" sqref="Z5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12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11" t="s">
        <v>858</v>
      </c>
      <c r="M1" s="363" t="s">
        <v>855</v>
      </c>
      <c r="N1" s="363" t="s">
        <v>853</v>
      </c>
      <c r="O1" s="31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13" t="s">
        <v>144</v>
      </c>
      <c r="V1" s="312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12"/>
      <c r="V2" s="31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1206</v>
      </c>
      <c r="V3" s="363" t="str">
        <f>IF(U3="","",VLOOKUP(U3,全部!$B$9:$P$508,14,0))</f>
        <v>台南市新營區太子路32之9號2樓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黃月芳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50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1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10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12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26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11"/>
      <c r="U22" s="31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牛</v>
      </c>
      <c r="U24" s="159"/>
      <c r="V24" s="31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寅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14"/>
    </row>
    <row r="30" spans="1:24" x14ac:dyDescent="0.25">
      <c r="W30" s="314"/>
    </row>
    <row r="31" spans="1:24" x14ac:dyDescent="0.25">
      <c r="W31" s="314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</mergeCells>
  <phoneticPr fontId="1" type="noConversion"/>
  <pageMargins left="0.7" right="0.7" top="0.75" bottom="0.75" header="0.3" footer="0.3"/>
  <pageSetup paperSize="8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AA9" sqref="AA9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12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11" t="s">
        <v>858</v>
      </c>
      <c r="M1" s="363" t="s">
        <v>855</v>
      </c>
      <c r="N1" s="363" t="s">
        <v>853</v>
      </c>
      <c r="O1" s="31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13" t="s">
        <v>144</v>
      </c>
      <c r="V1" s="312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12"/>
      <c r="V2" s="31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1230</v>
      </c>
      <c r="V3" s="363" t="str">
        <f>IF(U3="","",VLOOKUP(U3,全部!$B$9:$P$508,14,0))</f>
        <v>澎湖縣馬公市光明里6之32號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呂阿鸞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60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1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12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12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11"/>
      <c r="U22" s="31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豬</v>
      </c>
      <c r="U24" s="159"/>
      <c r="V24" s="31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戌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14"/>
    </row>
    <row r="30" spans="1:24" x14ac:dyDescent="0.25">
      <c r="W30" s="314"/>
    </row>
    <row r="31" spans="1:24" x14ac:dyDescent="0.25">
      <c r="W31" s="314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</mergeCells>
  <phoneticPr fontId="1" type="noConversion"/>
  <pageMargins left="0.7" right="0.7" top="0.75" bottom="0.75" header="0.3" footer="0.3"/>
  <pageSetup paperSize="8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AA7" sqref="AA7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12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11" t="s">
        <v>858</v>
      </c>
      <c r="M1" s="363" t="s">
        <v>855</v>
      </c>
      <c r="N1" s="363" t="s">
        <v>853</v>
      </c>
      <c r="O1" s="31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13" t="s">
        <v>144</v>
      </c>
      <c r="V1" s="312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12"/>
      <c r="V2" s="31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1181</v>
      </c>
      <c r="V3" s="363" t="str">
        <f>IF(U3="","",VLOOKUP(U3,全部!$B$9:$P$508,14,0))</f>
        <v>彰化縣員林市林森路231巷26號11樓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詹竣發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57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1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 t="str">
        <f>IF(U3="","",VLOOKUP(U3,全部!$B$9:$P$508,10,0))</f>
        <v>潤7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12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11"/>
      <c r="U22" s="31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猴</v>
      </c>
      <c r="U24" s="159"/>
      <c r="V24" s="31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辰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14"/>
    </row>
    <row r="30" spans="1:24" x14ac:dyDescent="0.25">
      <c r="W30" s="314"/>
    </row>
    <row r="31" spans="1:24" x14ac:dyDescent="0.25">
      <c r="W31" s="314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</mergeCells>
  <phoneticPr fontId="1" type="noConversion"/>
  <pageMargins left="0.7" right="0.7" top="0.75" bottom="0.75" header="0.3" footer="0.3"/>
  <pageSetup paperSize="8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Z9" sqref="Z9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12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11" t="s">
        <v>858</v>
      </c>
      <c r="M1" s="363" t="s">
        <v>855</v>
      </c>
      <c r="N1" s="363" t="s">
        <v>853</v>
      </c>
      <c r="O1" s="31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13" t="s">
        <v>144</v>
      </c>
      <c r="V1" s="312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12"/>
      <c r="V2" s="31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1240</v>
      </c>
      <c r="V3" s="363" t="str">
        <f>IF(U3="","",VLOOKUP(U3,全部!$B$9:$P$508,14,0))</f>
        <v>台南市新營區太南里太子宮184號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鄧紫黃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54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1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12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12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3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11"/>
      <c r="U22" s="31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蛇</v>
      </c>
      <c r="U24" s="159"/>
      <c r="V24" s="31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14"/>
    </row>
    <row r="30" spans="1:24" x14ac:dyDescent="0.25">
      <c r="W30" s="314"/>
    </row>
    <row r="31" spans="1:24" x14ac:dyDescent="0.25">
      <c r="W31" s="314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</mergeCells>
  <phoneticPr fontId="1" type="noConversion"/>
  <pageMargins left="0.7" right="0.7" top="0.75" bottom="0.75" header="0.3" footer="0.3"/>
  <pageSetup paperSize="8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A4" sqref="A4:A5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12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11" t="s">
        <v>858</v>
      </c>
      <c r="M1" s="363" t="s">
        <v>855</v>
      </c>
      <c r="N1" s="363" t="s">
        <v>853</v>
      </c>
      <c r="O1" s="31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13" t="s">
        <v>144</v>
      </c>
      <c r="V1" s="312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12"/>
      <c r="V2" s="31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1242</v>
      </c>
      <c r="V3" s="363" t="str">
        <f>IF(U3="","",VLOOKUP(U3,全部!$B$9:$P$508,14,0))</f>
        <v>台南市新營區太南里太子宮184號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鄭勝彬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51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1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9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12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26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11"/>
      <c r="U22" s="31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虎</v>
      </c>
      <c r="U24" s="159"/>
      <c r="V24" s="31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14"/>
    </row>
    <row r="30" spans="1:24" x14ac:dyDescent="0.25">
      <c r="W30" s="314"/>
    </row>
    <row r="31" spans="1:24" x14ac:dyDescent="0.25">
      <c r="W31" s="314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</mergeCells>
  <phoneticPr fontId="1" type="noConversion"/>
  <pageMargins left="0.7" right="0.7" top="0.75" bottom="0.75" header="0.3" footer="0.3"/>
  <pageSetup paperSize="8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Z9" sqref="Z9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12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11" t="s">
        <v>858</v>
      </c>
      <c r="M1" s="363" t="s">
        <v>855</v>
      </c>
      <c r="N1" s="363" t="s">
        <v>853</v>
      </c>
      <c r="O1" s="31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13" t="s">
        <v>144</v>
      </c>
      <c r="V1" s="312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12"/>
      <c r="V2" s="31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491</v>
      </c>
      <c r="V3" s="363" t="str">
        <f>IF(U3="","",VLOOKUP(U3,全部!$B$9:$P$508,14,0))</f>
        <v>新北市汐止區和平街6巷1弄4號5樓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楊秀貞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54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1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10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12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20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11"/>
      <c r="U22" s="31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蛇</v>
      </c>
      <c r="U24" s="159"/>
      <c r="V24" s="31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14"/>
    </row>
    <row r="30" spans="1:24" x14ac:dyDescent="0.25">
      <c r="W30" s="314"/>
    </row>
    <row r="31" spans="1:24" x14ac:dyDescent="0.25">
      <c r="W31" s="314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</mergeCells>
  <phoneticPr fontId="1" type="noConversion"/>
  <pageMargins left="0.7" right="0.7" top="0.75" bottom="0.75" header="0.3" footer="0.3"/>
  <pageSetup paperSize="8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Z11" sqref="Z11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12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11" t="s">
        <v>858</v>
      </c>
      <c r="M1" s="363" t="s">
        <v>855</v>
      </c>
      <c r="N1" s="363" t="s">
        <v>853</v>
      </c>
      <c r="O1" s="31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13" t="s">
        <v>144</v>
      </c>
      <c r="V1" s="312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12"/>
      <c r="V2" s="31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755</v>
      </c>
      <c r="V3" s="363" t="str">
        <f>IF(U3="","",VLOOKUP(U3,全部!$B$9:$P$508,14,0))</f>
        <v>澎湖縣馬公市西衛里8-5號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呂金長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52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1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5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12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11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11"/>
      <c r="U22" s="31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兔</v>
      </c>
      <c r="U24" s="159"/>
      <c r="V24" s="31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14"/>
    </row>
    <row r="30" spans="1:24" x14ac:dyDescent="0.25">
      <c r="W30" s="314"/>
    </row>
    <row r="31" spans="1:24" x14ac:dyDescent="0.25">
      <c r="W31" s="314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</mergeCells>
  <phoneticPr fontId="1" type="noConversion"/>
  <pageMargins left="0.7" right="0.7" top="0.75" bottom="0.75" header="0.3" footer="0.3"/>
  <pageSetup paperSize="8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Z7" sqref="Z7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12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11" t="s">
        <v>858</v>
      </c>
      <c r="M1" s="363" t="s">
        <v>855</v>
      </c>
      <c r="N1" s="363" t="s">
        <v>853</v>
      </c>
      <c r="O1" s="31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13" t="s">
        <v>144</v>
      </c>
      <c r="V1" s="312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12"/>
      <c r="V2" s="31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292</v>
      </c>
      <c r="V3" s="363" t="str">
        <f>IF(U3="","",VLOOKUP(U3,全部!$B$9:$P$508,14,0))</f>
        <v>台南市南區鯤鯓路26-2號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陳寶雄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55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1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 t="str">
        <f>IF(U3="","",VLOOKUP(U3,全部!$B$9:$P$508,10,0))</f>
        <v>潤3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12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28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11"/>
      <c r="U22" s="31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馬</v>
      </c>
      <c r="U24" s="159"/>
      <c r="V24" s="31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辰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14"/>
    </row>
    <row r="30" spans="1:24" x14ac:dyDescent="0.25">
      <c r="W30" s="314"/>
    </row>
    <row r="31" spans="1:24" x14ac:dyDescent="0.25">
      <c r="W31" s="314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</mergeCells>
  <phoneticPr fontId="1" type="noConversion"/>
  <pageMargins left="0.7" right="0.7" top="0.75" bottom="0.75" header="0.3" footer="0.3"/>
  <pageSetup paperSize="8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sqref="A1:A2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12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11" t="s">
        <v>858</v>
      </c>
      <c r="M1" s="363" t="s">
        <v>855</v>
      </c>
      <c r="N1" s="363" t="s">
        <v>853</v>
      </c>
      <c r="O1" s="31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13" t="s">
        <v>144</v>
      </c>
      <c r="V1" s="312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12"/>
      <c r="V2" s="31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1314</v>
      </c>
      <c r="V3" s="363" t="str">
        <f>IF(U3="","",VLOOKUP(U3,全部!$B$9:$P$508,14,0))</f>
        <v>台南市安南區府安路5段11巷35弄160號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吳文燕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53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1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2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12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9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11"/>
      <c r="U22" s="31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龍</v>
      </c>
      <c r="U24" s="159"/>
      <c r="V24" s="31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巳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14"/>
    </row>
    <row r="30" spans="1:24" x14ac:dyDescent="0.25">
      <c r="W30" s="314"/>
    </row>
    <row r="31" spans="1:24" x14ac:dyDescent="0.25">
      <c r="W31" s="314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</mergeCells>
  <phoneticPr fontId="1" type="noConversion"/>
  <pageMargins left="0.7" right="0.7" top="0.75" bottom="0.75" header="0.3" footer="0.3"/>
  <pageSetup paperSize="8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A4" sqref="A4:A5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12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11" t="s">
        <v>858</v>
      </c>
      <c r="M1" s="363" t="s">
        <v>855</v>
      </c>
      <c r="N1" s="363" t="s">
        <v>853</v>
      </c>
      <c r="O1" s="31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13" t="s">
        <v>144</v>
      </c>
      <c r="V1" s="312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12"/>
      <c r="V2" s="31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1322</v>
      </c>
      <c r="V3" s="363" t="str">
        <f>IF(U3="","",VLOOKUP(U3,全部!$B$9:$P$508,14,0))</f>
        <v>台南市仁德區中正路一段39號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/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李梅華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44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1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10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12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28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11"/>
      <c r="U22" s="31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羊</v>
      </c>
      <c r="U24" s="159"/>
      <c r="V24" s="31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14"/>
    </row>
    <row r="30" spans="1:24" x14ac:dyDescent="0.25">
      <c r="W30" s="314"/>
    </row>
    <row r="31" spans="1:24" x14ac:dyDescent="0.25">
      <c r="W31" s="314"/>
    </row>
  </sheetData>
  <mergeCells count="36">
    <mergeCell ref="X1:X17"/>
    <mergeCell ref="T2:T21"/>
    <mergeCell ref="U3:U8"/>
    <mergeCell ref="V3:V23"/>
    <mergeCell ref="U11:U12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</mergeCells>
  <phoneticPr fontId="1" type="noConversion"/>
  <pageMargins left="0.7" right="0.7" top="0.75" bottom="0.75" header="0.3" footer="0.3"/>
  <pageSetup paperSize="8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Z10" sqref="Z10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23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21" t="s">
        <v>858</v>
      </c>
      <c r="M1" s="363" t="s">
        <v>855</v>
      </c>
      <c r="N1" s="363" t="s">
        <v>853</v>
      </c>
      <c r="O1" s="32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22" t="s">
        <v>144</v>
      </c>
      <c r="V1" s="323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23"/>
      <c r="V2" s="32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 t="s">
        <v>1323</v>
      </c>
      <c r="V3" s="363" t="str">
        <f>IF(U3="","",VLOOKUP(U3,全部!$B$9:$P$508,14,0))</f>
        <v>嘉義縣水上鄉中庄村12鄰3號</v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 t="str">
        <f>U3</f>
        <v>張枝正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>
        <f>IF(U3="","",VLOOKUP(U3,全部!$B$9:$P$508,9,0))</f>
        <v>45</v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2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>
        <f>IF(U3="","",VLOOKUP(U3,全部!$B$9:$P$508,10,0))</f>
        <v>1</v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23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>
        <f>IF(U3="","",VLOOKUP(U3,全部!$B$9:$P$508,11,0))</f>
        <v>21</v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21"/>
      <c r="U22" s="32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>猴</v>
      </c>
      <c r="U24" s="159"/>
      <c r="V24" s="32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>吉</v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24"/>
    </row>
    <row r="30" spans="1:24" x14ac:dyDescent="0.25">
      <c r="W30" s="324"/>
    </row>
    <row r="31" spans="1:24" x14ac:dyDescent="0.25">
      <c r="W31" s="324"/>
    </row>
  </sheetData>
  <mergeCells count="36"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X1:X17"/>
    <mergeCell ref="T2:T21"/>
    <mergeCell ref="U3:U8"/>
    <mergeCell ref="V3:V23"/>
    <mergeCell ref="U11:U12"/>
  </mergeCells>
  <phoneticPr fontId="1" type="noConversion"/>
  <pageMargins left="0.7" right="0.7" top="0.75" bottom="0.75" header="0.3" footer="0.3"/>
  <pageSetup paperSize="8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N16" sqref="N16"/>
    </sheetView>
  </sheetViews>
  <sheetFormatPr defaultRowHeight="16.5" x14ac:dyDescent="0.25"/>
  <cols>
    <col min="1" max="23" width="5.375" customWidth="1"/>
    <col min="24" max="24" width="4.625" customWidth="1"/>
  </cols>
  <sheetData>
    <row r="1" spans="1:24" ht="51" customHeight="1" x14ac:dyDescent="0.25">
      <c r="A1" s="363" t="s">
        <v>874</v>
      </c>
      <c r="B1" s="156"/>
      <c r="C1" s="156"/>
      <c r="D1" s="363" t="s">
        <v>871</v>
      </c>
      <c r="E1" s="323" t="s">
        <v>870</v>
      </c>
      <c r="F1" s="363" t="s">
        <v>869</v>
      </c>
      <c r="G1" s="363" t="s">
        <v>868</v>
      </c>
      <c r="H1" s="363" t="s">
        <v>867</v>
      </c>
      <c r="I1" s="363" t="s">
        <v>866</v>
      </c>
      <c r="J1" s="363" t="s">
        <v>865</v>
      </c>
      <c r="K1" s="363" t="s">
        <v>864</v>
      </c>
      <c r="L1" s="321" t="s">
        <v>858</v>
      </c>
      <c r="M1" s="363" t="s">
        <v>855</v>
      </c>
      <c r="N1" s="363" t="s">
        <v>853</v>
      </c>
      <c r="O1" s="321" t="s">
        <v>852</v>
      </c>
      <c r="P1" s="363" t="s">
        <v>851</v>
      </c>
      <c r="Q1" s="363" t="s">
        <v>850</v>
      </c>
      <c r="R1" s="363" t="s">
        <v>849</v>
      </c>
      <c r="S1" s="363" t="s">
        <v>848</v>
      </c>
      <c r="T1" s="156"/>
      <c r="U1" s="322" t="s">
        <v>144</v>
      </c>
      <c r="V1" s="323" t="s">
        <v>837</v>
      </c>
      <c r="W1" s="363" t="s">
        <v>835</v>
      </c>
      <c r="X1" s="362" t="s">
        <v>836</v>
      </c>
    </row>
    <row r="2" spans="1:24" ht="16.5" customHeight="1" x14ac:dyDescent="0.25">
      <c r="A2" s="363"/>
      <c r="B2" s="156"/>
      <c r="C2" s="156"/>
      <c r="D2" s="363"/>
      <c r="E2" s="156"/>
      <c r="F2" s="363"/>
      <c r="G2" s="363"/>
      <c r="H2" s="363"/>
      <c r="I2" s="363"/>
      <c r="J2" s="363"/>
      <c r="K2" s="363"/>
      <c r="L2" s="159">
        <f>全部!$K$1</f>
        <v>200</v>
      </c>
      <c r="M2" s="363"/>
      <c r="N2" s="363"/>
      <c r="O2" s="156"/>
      <c r="P2" s="363"/>
      <c r="Q2" s="363"/>
      <c r="R2" s="363"/>
      <c r="S2" s="363"/>
      <c r="T2" s="363" t="s">
        <v>847</v>
      </c>
      <c r="U2" s="323"/>
      <c r="V2" s="321"/>
      <c r="W2" s="363"/>
      <c r="X2" s="362"/>
    </row>
    <row r="3" spans="1:24" x14ac:dyDescent="0.25">
      <c r="A3" s="156"/>
      <c r="B3" s="156"/>
      <c r="C3" s="156"/>
      <c r="D3" s="363"/>
      <c r="E3" s="156"/>
      <c r="F3" s="363"/>
      <c r="G3" s="363"/>
      <c r="H3" s="363"/>
      <c r="I3" s="363"/>
      <c r="J3" s="363"/>
      <c r="K3" s="363"/>
      <c r="L3" s="159" t="s">
        <v>857</v>
      </c>
      <c r="M3" s="363"/>
      <c r="N3" s="363"/>
      <c r="O3" s="156"/>
      <c r="P3" s="363"/>
      <c r="Q3" s="363"/>
      <c r="R3" s="363"/>
      <c r="S3" s="363"/>
      <c r="T3" s="363"/>
      <c r="U3" s="363"/>
      <c r="V3" s="363" t="str">
        <f>IF(U3="","",VLOOKUP(U3,全部!$B$9:$P$508,14,0))</f>
        <v/>
      </c>
      <c r="W3" s="363"/>
      <c r="X3" s="362"/>
    </row>
    <row r="4" spans="1:24" x14ac:dyDescent="0.25">
      <c r="A4" s="36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4" s="156"/>
      <c r="C4" s="156"/>
      <c r="D4" s="363"/>
      <c r="E4" s="156"/>
      <c r="F4" s="363"/>
      <c r="G4" s="363"/>
      <c r="H4" s="363"/>
      <c r="I4" s="363"/>
      <c r="J4" s="363"/>
      <c r="K4" s="363"/>
      <c r="L4" s="160"/>
      <c r="M4" s="363"/>
      <c r="N4" s="363"/>
      <c r="O4" s="156"/>
      <c r="P4" s="363"/>
      <c r="Q4" s="363"/>
      <c r="R4" s="363"/>
      <c r="S4" s="363"/>
      <c r="T4" s="363"/>
      <c r="U4" s="363"/>
      <c r="V4" s="363"/>
      <c r="W4" s="363"/>
      <c r="X4" s="362"/>
    </row>
    <row r="5" spans="1:24" x14ac:dyDescent="0.25">
      <c r="A5" s="363"/>
      <c r="B5" s="156"/>
      <c r="C5" s="156"/>
      <c r="D5" s="363"/>
      <c r="E5" s="156"/>
      <c r="F5" s="363"/>
      <c r="G5" s="363"/>
      <c r="H5" s="363"/>
      <c r="I5" s="363"/>
      <c r="J5" s="363"/>
      <c r="K5" s="363"/>
      <c r="L5" s="363" t="s">
        <v>859</v>
      </c>
      <c r="M5" s="363"/>
      <c r="N5" s="363"/>
      <c r="O5" s="156"/>
      <c r="P5" s="363"/>
      <c r="Q5" s="363"/>
      <c r="R5" s="363"/>
      <c r="S5" s="363"/>
      <c r="T5" s="363"/>
      <c r="U5" s="363"/>
      <c r="V5" s="363"/>
      <c r="W5" s="363"/>
      <c r="X5" s="362"/>
    </row>
    <row r="6" spans="1:24" x14ac:dyDescent="0.25">
      <c r="A6" s="159" t="s">
        <v>840</v>
      </c>
      <c r="B6" s="156"/>
      <c r="C6" s="156"/>
      <c r="D6" s="363"/>
      <c r="E6" s="156"/>
      <c r="F6" s="363"/>
      <c r="G6" s="363"/>
      <c r="H6" s="363"/>
      <c r="I6" s="363"/>
      <c r="J6" s="363"/>
      <c r="K6" s="363"/>
      <c r="L6" s="363"/>
      <c r="M6" s="363"/>
      <c r="N6" s="363"/>
      <c r="O6" s="156"/>
      <c r="P6" s="363"/>
      <c r="Q6" s="363"/>
      <c r="R6" s="363"/>
      <c r="S6" s="363"/>
      <c r="T6" s="363"/>
      <c r="U6" s="363"/>
      <c r="V6" s="363"/>
      <c r="W6" s="363"/>
      <c r="X6" s="362"/>
    </row>
    <row r="7" spans="1:24" x14ac:dyDescent="0.25">
      <c r="A7" s="156"/>
      <c r="B7" s="156"/>
      <c r="C7" s="156"/>
      <c r="D7" s="363"/>
      <c r="E7" s="156"/>
      <c r="F7" s="363"/>
      <c r="G7" s="363"/>
      <c r="H7" s="363"/>
      <c r="I7" s="363"/>
      <c r="J7" s="363"/>
      <c r="K7" s="363"/>
      <c r="L7" s="159">
        <f>IF(L2="","",L2)</f>
        <v>200</v>
      </c>
      <c r="M7" s="363"/>
      <c r="N7" s="363"/>
      <c r="O7" s="156"/>
      <c r="P7" s="363"/>
      <c r="Q7" s="363"/>
      <c r="R7" s="363"/>
      <c r="S7" s="156"/>
      <c r="T7" s="363"/>
      <c r="U7" s="363"/>
      <c r="V7" s="363"/>
      <c r="W7" s="363"/>
      <c r="X7" s="362"/>
    </row>
    <row r="8" spans="1:24" x14ac:dyDescent="0.25">
      <c r="A8" s="159">
        <f>全部!$D$1</f>
        <v>1</v>
      </c>
      <c r="B8" s="156"/>
      <c r="C8" s="156"/>
      <c r="D8" s="363" t="s">
        <v>1187</v>
      </c>
      <c r="E8" s="156"/>
      <c r="F8" s="363"/>
      <c r="G8" s="363"/>
      <c r="H8" s="363"/>
      <c r="I8" s="363"/>
      <c r="J8" s="363"/>
      <c r="K8" s="363"/>
      <c r="L8" s="159" t="s">
        <v>857</v>
      </c>
      <c r="M8" s="363"/>
      <c r="N8" s="363"/>
      <c r="O8" s="156"/>
      <c r="P8" s="363"/>
      <c r="Q8" s="363"/>
      <c r="R8" s="363"/>
      <c r="S8" s="156"/>
      <c r="T8" s="363"/>
      <c r="U8" s="363"/>
      <c r="V8" s="363"/>
      <c r="W8" s="363"/>
      <c r="X8" s="362"/>
    </row>
    <row r="9" spans="1:24" x14ac:dyDescent="0.25">
      <c r="A9" s="159" t="s">
        <v>841</v>
      </c>
      <c r="B9" s="156"/>
      <c r="C9" s="156"/>
      <c r="D9" s="370"/>
      <c r="E9" s="156"/>
      <c r="F9" s="363"/>
      <c r="G9" s="363"/>
      <c r="H9" s="363"/>
      <c r="I9" s="363"/>
      <c r="J9" s="363"/>
      <c r="K9" s="363"/>
      <c r="L9" s="156"/>
      <c r="M9" s="363"/>
      <c r="N9" s="363"/>
      <c r="O9" s="156"/>
      <c r="P9" s="363"/>
      <c r="Q9" s="363"/>
      <c r="R9" s="363"/>
      <c r="S9" s="156"/>
      <c r="T9" s="363"/>
      <c r="U9" s="156"/>
      <c r="V9" s="363"/>
      <c r="W9" s="363"/>
      <c r="X9" s="362"/>
    </row>
    <row r="10" spans="1:24" ht="16.5" customHeight="1" x14ac:dyDescent="0.25">
      <c r="A10" s="156"/>
      <c r="B10" s="156"/>
      <c r="C10" s="156"/>
      <c r="D10" s="370"/>
      <c r="E10" s="156"/>
      <c r="F10" s="363"/>
      <c r="G10" s="363"/>
      <c r="H10" s="363"/>
      <c r="I10" s="363"/>
      <c r="J10" s="363"/>
      <c r="K10" s="363"/>
      <c r="L10" s="368" t="s">
        <v>860</v>
      </c>
      <c r="M10" s="363"/>
      <c r="N10" s="156"/>
      <c r="O10" s="156"/>
      <c r="P10" s="363"/>
      <c r="Q10" s="363"/>
      <c r="R10" s="363"/>
      <c r="S10" s="156"/>
      <c r="T10" s="363"/>
      <c r="U10" s="156"/>
      <c r="V10" s="363"/>
      <c r="W10" s="363"/>
      <c r="X10" s="362"/>
    </row>
    <row r="11" spans="1:24" x14ac:dyDescent="0.25">
      <c r="A11" s="159">
        <f>全部!$F$1</f>
        <v>9</v>
      </c>
      <c r="B11" s="156"/>
      <c r="C11" s="156"/>
      <c r="D11" s="370"/>
      <c r="E11" s="156"/>
      <c r="F11" s="363"/>
      <c r="G11" s="363"/>
      <c r="H11" s="363"/>
      <c r="I11" s="363"/>
      <c r="J11" s="363"/>
      <c r="K11" s="363"/>
      <c r="L11" s="364"/>
      <c r="M11" s="363"/>
      <c r="N11" s="363">
        <f>U3</f>
        <v>0</v>
      </c>
      <c r="O11" s="156"/>
      <c r="P11" s="363"/>
      <c r="Q11" s="363"/>
      <c r="R11" s="363"/>
      <c r="S11" s="156"/>
      <c r="T11" s="363"/>
      <c r="U11" s="364" t="s">
        <v>387</v>
      </c>
      <c r="V11" s="363"/>
      <c r="W11" s="363"/>
      <c r="X11" s="362"/>
    </row>
    <row r="12" spans="1:24" x14ac:dyDescent="0.25">
      <c r="A12" s="159" t="s">
        <v>842</v>
      </c>
      <c r="B12" s="156"/>
      <c r="C12" s="156"/>
      <c r="D12" s="370"/>
      <c r="E12" s="156"/>
      <c r="F12" s="363"/>
      <c r="G12" s="363"/>
      <c r="H12" s="363"/>
      <c r="I12" s="363"/>
      <c r="J12" s="363"/>
      <c r="K12" s="363"/>
      <c r="L12" s="159">
        <f>IF(L2="","",L2)</f>
        <v>200</v>
      </c>
      <c r="M12" s="363"/>
      <c r="N12" s="363"/>
      <c r="O12" s="156"/>
      <c r="P12" s="363"/>
      <c r="Q12" s="363"/>
      <c r="R12" s="363"/>
      <c r="S12" s="156"/>
      <c r="T12" s="363"/>
      <c r="U12" s="364"/>
      <c r="V12" s="363"/>
      <c r="W12" s="363"/>
      <c r="X12" s="362"/>
    </row>
    <row r="13" spans="1:24" x14ac:dyDescent="0.25">
      <c r="A13" s="156"/>
      <c r="B13" s="156"/>
      <c r="C13" s="156"/>
      <c r="D13" s="370"/>
      <c r="E13" s="156"/>
      <c r="F13" s="363"/>
      <c r="G13" s="363"/>
      <c r="H13" s="363"/>
      <c r="I13" s="363"/>
      <c r="J13" s="363"/>
      <c r="K13" s="363"/>
      <c r="L13" s="159" t="s">
        <v>856</v>
      </c>
      <c r="M13" s="363"/>
      <c r="N13" s="363"/>
      <c r="O13" s="156"/>
      <c r="P13" s="363"/>
      <c r="Q13" s="363"/>
      <c r="R13" s="363"/>
      <c r="S13" s="156"/>
      <c r="T13" s="363"/>
      <c r="U13" s="156"/>
      <c r="V13" s="363"/>
      <c r="W13" s="363"/>
      <c r="X13" s="362"/>
    </row>
    <row r="14" spans="1:24" ht="24.75" customHeight="1" x14ac:dyDescent="0.25">
      <c r="A14" s="159" t="s">
        <v>378</v>
      </c>
      <c r="B14" s="156"/>
      <c r="C14" s="156"/>
      <c r="D14" s="370"/>
      <c r="E14" s="156"/>
      <c r="F14" s="363"/>
      <c r="G14" s="363"/>
      <c r="H14" s="363"/>
      <c r="I14" s="363"/>
      <c r="J14" s="363"/>
      <c r="K14" s="161"/>
      <c r="L14" s="156"/>
      <c r="M14" s="363"/>
      <c r="N14" s="363"/>
      <c r="O14" s="156"/>
      <c r="P14" s="363"/>
      <c r="Q14" s="363"/>
      <c r="R14" s="363"/>
      <c r="S14" s="156"/>
      <c r="T14" s="363"/>
      <c r="U14" s="159" t="str">
        <f>IF(U3="","",VLOOKUP(U3,全部!$B$9:$P$508,9,0))</f>
        <v/>
      </c>
      <c r="V14" s="363"/>
      <c r="W14" s="363"/>
      <c r="X14" s="362"/>
    </row>
    <row r="15" spans="1:24" ht="18" x14ac:dyDescent="0.25">
      <c r="A15" s="159" t="s">
        <v>844</v>
      </c>
      <c r="B15" s="363" t="s">
        <v>873</v>
      </c>
      <c r="C15" s="156"/>
      <c r="D15" s="364" t="s">
        <v>872</v>
      </c>
      <c r="E15" s="156"/>
      <c r="F15" s="363"/>
      <c r="G15" s="363"/>
      <c r="H15" s="363"/>
      <c r="I15" s="363"/>
      <c r="J15" s="363"/>
      <c r="K15" s="161"/>
      <c r="L15" s="363" t="s">
        <v>861</v>
      </c>
      <c r="M15" s="363"/>
      <c r="N15" s="363"/>
      <c r="O15" s="156"/>
      <c r="P15" s="363"/>
      <c r="Q15" s="363"/>
      <c r="R15" s="363"/>
      <c r="S15" s="156"/>
      <c r="T15" s="363"/>
      <c r="U15" s="321" t="s">
        <v>840</v>
      </c>
      <c r="V15" s="363"/>
      <c r="W15" s="363"/>
      <c r="X15" s="362"/>
    </row>
    <row r="16" spans="1:24" x14ac:dyDescent="0.25">
      <c r="A16" s="156"/>
      <c r="B16" s="363"/>
      <c r="C16" s="156"/>
      <c r="D16" s="364"/>
      <c r="E16" s="156"/>
      <c r="F16" s="363"/>
      <c r="G16" s="363"/>
      <c r="H16" s="363"/>
      <c r="I16" s="363"/>
      <c r="J16" s="363"/>
      <c r="K16" s="161"/>
      <c r="L16" s="363"/>
      <c r="M16" s="363"/>
      <c r="N16" s="156"/>
      <c r="O16" s="156"/>
      <c r="P16" s="363"/>
      <c r="Q16" s="363"/>
      <c r="R16" s="363"/>
      <c r="S16" s="156"/>
      <c r="T16" s="363"/>
      <c r="U16" s="156"/>
      <c r="V16" s="363"/>
      <c r="W16" s="363"/>
      <c r="X16" s="362"/>
    </row>
    <row r="17" spans="1:24" x14ac:dyDescent="0.25">
      <c r="A17" s="156"/>
      <c r="B17" s="363"/>
      <c r="C17" s="156"/>
      <c r="D17" s="364"/>
      <c r="E17" s="156"/>
      <c r="F17" s="363"/>
      <c r="G17" s="363"/>
      <c r="H17" s="363"/>
      <c r="I17" s="363"/>
      <c r="J17" s="363"/>
      <c r="K17" s="161"/>
      <c r="L17" s="159">
        <f>IF(L2="","",L2)</f>
        <v>200</v>
      </c>
      <c r="M17" s="363"/>
      <c r="N17" s="363" t="s">
        <v>854</v>
      </c>
      <c r="O17" s="156"/>
      <c r="P17" s="363"/>
      <c r="Q17" s="363"/>
      <c r="R17" s="363"/>
      <c r="S17" s="156"/>
      <c r="T17" s="363"/>
      <c r="U17" s="156"/>
      <c r="V17" s="363"/>
      <c r="W17" s="363"/>
      <c r="X17" s="362"/>
    </row>
    <row r="18" spans="1:24" x14ac:dyDescent="0.25">
      <c r="A18" s="156"/>
      <c r="B18" s="363"/>
      <c r="C18" s="156"/>
      <c r="D18" s="364"/>
      <c r="E18" s="156"/>
      <c r="F18" s="363"/>
      <c r="G18" s="363"/>
      <c r="H18" s="363"/>
      <c r="I18" s="363"/>
      <c r="J18" s="363"/>
      <c r="K18" s="161"/>
      <c r="L18" s="363" t="s">
        <v>857</v>
      </c>
      <c r="M18" s="363"/>
      <c r="N18" s="363"/>
      <c r="O18" s="156"/>
      <c r="P18" s="363"/>
      <c r="Q18" s="363"/>
      <c r="R18" s="363"/>
      <c r="S18" s="156"/>
      <c r="T18" s="363"/>
      <c r="U18" s="159" t="str">
        <f>IF(U3="","",VLOOKUP(U3,全部!$B$9:$P$508,10,0))</f>
        <v/>
      </c>
      <c r="V18" s="363"/>
      <c r="W18" s="363"/>
      <c r="X18" s="156"/>
    </row>
    <row r="19" spans="1:24" ht="18" x14ac:dyDescent="0.25">
      <c r="A19" s="156"/>
      <c r="B19" s="156"/>
      <c r="C19" s="156"/>
      <c r="D19" s="156"/>
      <c r="E19" s="156"/>
      <c r="F19" s="363"/>
      <c r="G19" s="363"/>
      <c r="H19" s="363"/>
      <c r="I19" s="363"/>
      <c r="J19" s="363"/>
      <c r="K19" s="161"/>
      <c r="L19" s="363"/>
      <c r="M19" s="363"/>
      <c r="N19" s="363"/>
      <c r="O19" s="156"/>
      <c r="P19" s="363"/>
      <c r="Q19" s="363"/>
      <c r="R19" s="363"/>
      <c r="S19" s="156"/>
      <c r="T19" s="363"/>
      <c r="U19" s="323" t="s">
        <v>841</v>
      </c>
      <c r="V19" s="363"/>
      <c r="W19" s="363"/>
      <c r="X19" s="156"/>
    </row>
    <row r="20" spans="1:24" x14ac:dyDescent="0.25">
      <c r="A20" s="156"/>
      <c r="B20" s="363" t="s">
        <v>424</v>
      </c>
      <c r="C20" s="156"/>
      <c r="D20" s="156"/>
      <c r="E20" s="156"/>
      <c r="F20" s="363"/>
      <c r="G20" s="363"/>
      <c r="H20" s="363"/>
      <c r="I20" s="363"/>
      <c r="J20" s="363"/>
      <c r="K20" s="161"/>
      <c r="L20" s="369" t="s">
        <v>862</v>
      </c>
      <c r="M20" s="363"/>
      <c r="N20" s="363"/>
      <c r="O20" s="156"/>
      <c r="P20" s="363"/>
      <c r="Q20" s="363"/>
      <c r="R20" s="363"/>
      <c r="S20" s="156"/>
      <c r="T20" s="363"/>
      <c r="U20" s="156"/>
      <c r="V20" s="363"/>
      <c r="W20" s="363"/>
      <c r="X20" s="156"/>
    </row>
    <row r="21" spans="1:24" x14ac:dyDescent="0.25">
      <c r="A21" s="156"/>
      <c r="B21" s="363"/>
      <c r="C21" s="156"/>
      <c r="D21" s="156"/>
      <c r="E21" s="156"/>
      <c r="F21" s="363"/>
      <c r="G21" s="363"/>
      <c r="H21" s="363"/>
      <c r="I21" s="363"/>
      <c r="J21" s="363"/>
      <c r="K21" s="161"/>
      <c r="L21" s="369"/>
      <c r="M21" s="363"/>
      <c r="N21" s="363"/>
      <c r="O21" s="156"/>
      <c r="P21" s="363"/>
      <c r="Q21" s="363"/>
      <c r="R21" s="363"/>
      <c r="S21" s="156"/>
      <c r="T21" s="363"/>
      <c r="U21" s="159" t="str">
        <f>IF(U3="","",VLOOKUP(U3,全部!$B$9:$P$508,11,0))</f>
        <v/>
      </c>
      <c r="V21" s="363"/>
      <c r="W21" s="363"/>
      <c r="X21" s="156"/>
    </row>
    <row r="22" spans="1:24" ht="18" x14ac:dyDescent="0.25">
      <c r="A22" s="364" t="s">
        <v>876</v>
      </c>
      <c r="B22" s="363"/>
      <c r="C22" s="156"/>
      <c r="D22" s="156"/>
      <c r="E22" s="156"/>
      <c r="F22" s="363"/>
      <c r="G22" s="363"/>
      <c r="H22" s="363"/>
      <c r="I22" s="363"/>
      <c r="J22" s="363"/>
      <c r="K22" s="156"/>
      <c r="L22" s="159">
        <f>IF(L2="","",L2)</f>
        <v>200</v>
      </c>
      <c r="M22" s="156"/>
      <c r="N22" s="363"/>
      <c r="O22" s="156"/>
      <c r="P22" s="363"/>
      <c r="Q22" s="363"/>
      <c r="R22" s="363"/>
      <c r="S22" s="156"/>
      <c r="T22" s="321"/>
      <c r="U22" s="321" t="s">
        <v>842</v>
      </c>
      <c r="V22" s="363"/>
      <c r="W22" s="363"/>
      <c r="X22" s="156"/>
    </row>
    <row r="23" spans="1:24" x14ac:dyDescent="0.25">
      <c r="A23" s="364"/>
      <c r="B23" s="156"/>
      <c r="C23" s="156"/>
      <c r="D23" s="156"/>
      <c r="E23" s="156"/>
      <c r="F23" s="363"/>
      <c r="G23" s="363"/>
      <c r="H23" s="363"/>
      <c r="I23" s="363"/>
      <c r="J23" s="363"/>
      <c r="K23" s="156"/>
      <c r="L23" s="159" t="s">
        <v>857</v>
      </c>
      <c r="M23" s="156"/>
      <c r="N23" s="156"/>
      <c r="O23" s="156"/>
      <c r="P23" s="363"/>
      <c r="Q23" s="363"/>
      <c r="R23" s="363"/>
      <c r="S23" s="156"/>
      <c r="T23" s="156"/>
      <c r="U23" s="156"/>
      <c r="V23" s="363"/>
      <c r="W23" s="363"/>
      <c r="X23" s="156"/>
    </row>
    <row r="24" spans="1:24" x14ac:dyDescent="0.25">
      <c r="A24" s="364"/>
      <c r="B24" s="156"/>
      <c r="C24" s="156"/>
      <c r="D24" s="156"/>
      <c r="E24" s="156"/>
      <c r="F24" s="363"/>
      <c r="G24" s="363"/>
      <c r="H24" s="363"/>
      <c r="I24" s="363"/>
      <c r="J24" s="363"/>
      <c r="K24" s="156"/>
      <c r="L24" s="156"/>
      <c r="M24" s="156"/>
      <c r="N24" s="156"/>
      <c r="O24" s="156"/>
      <c r="P24" s="363"/>
      <c r="Q24" s="363"/>
      <c r="R24" s="363"/>
      <c r="S24" s="156"/>
      <c r="T24" s="365" t="str">
        <f>IF(U3="","",VLOOKUP(U3,全部!$B$9:$P$508,13,0))</f>
        <v/>
      </c>
      <c r="U24" s="159"/>
      <c r="V24" s="321"/>
      <c r="W24" s="363"/>
      <c r="X24" s="156"/>
    </row>
    <row r="25" spans="1:24" x14ac:dyDescent="0.25">
      <c r="A25" s="364"/>
      <c r="B25" s="156"/>
      <c r="C25" s="156"/>
      <c r="D25" s="156"/>
      <c r="E25" s="156"/>
      <c r="F25" s="363"/>
      <c r="G25" s="363"/>
      <c r="H25" s="363"/>
      <c r="I25" s="363"/>
      <c r="J25" s="363"/>
      <c r="K25" s="156"/>
      <c r="L25" s="363" t="s">
        <v>863</v>
      </c>
      <c r="M25" s="156"/>
      <c r="N25" s="156"/>
      <c r="O25" s="156"/>
      <c r="P25" s="363"/>
      <c r="Q25" s="363"/>
      <c r="R25" s="363"/>
      <c r="S25" s="156"/>
      <c r="T25" s="366"/>
      <c r="U25" s="159" t="str">
        <f>IF(U3="","",VLOOKUP(U3,全部!$B$9:$P$508,12,0))</f>
        <v/>
      </c>
      <c r="V25" s="363" t="s">
        <v>838</v>
      </c>
      <c r="W25" s="363"/>
      <c r="X25" s="156"/>
    </row>
    <row r="26" spans="1:24" x14ac:dyDescent="0.25">
      <c r="A26" s="156"/>
      <c r="B26" s="156"/>
      <c r="C26" s="156"/>
      <c r="D26" s="156"/>
      <c r="E26" s="156"/>
      <c r="F26" s="363"/>
      <c r="G26" s="363"/>
      <c r="H26" s="363"/>
      <c r="I26" s="363"/>
      <c r="J26" s="363"/>
      <c r="K26" s="156"/>
      <c r="L26" s="363"/>
      <c r="M26" s="156"/>
      <c r="N26" s="156"/>
      <c r="O26" s="156"/>
      <c r="P26" s="363"/>
      <c r="Q26" s="363"/>
      <c r="R26" s="363"/>
      <c r="S26" s="156"/>
      <c r="T26" s="367"/>
      <c r="U26" s="159" t="s">
        <v>844</v>
      </c>
      <c r="V26" s="363"/>
      <c r="W26" s="363"/>
      <c r="X26" s="156"/>
    </row>
    <row r="27" spans="1:24" x14ac:dyDescent="0.25">
      <c r="A27" s="156"/>
      <c r="B27" s="156"/>
      <c r="C27" s="156"/>
      <c r="D27" s="156"/>
      <c r="E27" s="156"/>
      <c r="F27" s="363"/>
      <c r="G27" s="363"/>
      <c r="H27" s="363"/>
      <c r="I27" s="363"/>
      <c r="J27" s="363"/>
      <c r="K27" s="156"/>
      <c r="L27" s="159">
        <f>IF(L2="","",L2)</f>
        <v>200</v>
      </c>
      <c r="M27" s="156"/>
      <c r="N27" s="156"/>
      <c r="O27" s="156"/>
      <c r="P27" s="363"/>
      <c r="Q27" s="363"/>
      <c r="R27" s="363"/>
      <c r="S27" s="156"/>
      <c r="T27" s="156"/>
      <c r="U27" s="156"/>
      <c r="V27" s="363"/>
      <c r="W27" s="363"/>
      <c r="X27" s="156"/>
    </row>
    <row r="28" spans="1:24" x14ac:dyDescent="0.25">
      <c r="A28" s="156"/>
      <c r="B28" s="156"/>
      <c r="C28" s="156"/>
      <c r="D28" s="156"/>
      <c r="E28" s="156"/>
      <c r="F28" s="363"/>
      <c r="G28" s="363"/>
      <c r="H28" s="363"/>
      <c r="I28" s="363"/>
      <c r="J28" s="363"/>
      <c r="K28" s="156"/>
      <c r="L28" s="159" t="s">
        <v>857</v>
      </c>
      <c r="M28" s="156"/>
      <c r="N28" s="156"/>
      <c r="O28" s="156"/>
      <c r="P28" s="363"/>
      <c r="Q28" s="363"/>
      <c r="R28" s="363"/>
      <c r="S28" s="156"/>
      <c r="T28" s="156"/>
      <c r="U28" s="159" t="s">
        <v>845</v>
      </c>
      <c r="V28" s="363"/>
      <c r="W28" s="363"/>
      <c r="X28" s="156"/>
    </row>
    <row r="29" spans="1:24" x14ac:dyDescent="0.25">
      <c r="W29" s="324"/>
    </row>
    <row r="30" spans="1:24" x14ac:dyDescent="0.25">
      <c r="W30" s="324"/>
    </row>
    <row r="31" spans="1:24" x14ac:dyDescent="0.25">
      <c r="W31" s="324"/>
    </row>
  </sheetData>
  <mergeCells count="36">
    <mergeCell ref="B20:B22"/>
    <mergeCell ref="L20:L21"/>
    <mergeCell ref="A22:A25"/>
    <mergeCell ref="J1:J28"/>
    <mergeCell ref="K1:K13"/>
    <mergeCell ref="A1:A2"/>
    <mergeCell ref="D1:D7"/>
    <mergeCell ref="F1:F28"/>
    <mergeCell ref="G1:G28"/>
    <mergeCell ref="H1:H28"/>
    <mergeCell ref="I1:I28"/>
    <mergeCell ref="A4:A5"/>
    <mergeCell ref="D8:D14"/>
    <mergeCell ref="B15:B18"/>
    <mergeCell ref="D15:D18"/>
    <mergeCell ref="T24:T26"/>
    <mergeCell ref="L25:L26"/>
    <mergeCell ref="R1:R28"/>
    <mergeCell ref="S1:S6"/>
    <mergeCell ref="W1:W28"/>
    <mergeCell ref="V25:V28"/>
    <mergeCell ref="M1:M21"/>
    <mergeCell ref="N1:N9"/>
    <mergeCell ref="P1:P28"/>
    <mergeCell ref="Q1:Q28"/>
    <mergeCell ref="L5:L6"/>
    <mergeCell ref="L10:L11"/>
    <mergeCell ref="N11:N15"/>
    <mergeCell ref="L15:L16"/>
    <mergeCell ref="N17:N22"/>
    <mergeCell ref="L18:L19"/>
    <mergeCell ref="X1:X17"/>
    <mergeCell ref="T2:T21"/>
    <mergeCell ref="U3:U8"/>
    <mergeCell ref="V3:V23"/>
    <mergeCell ref="U11:U12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10"/>
  <dimension ref="A1:M34"/>
  <sheetViews>
    <sheetView topLeftCell="A19" workbookViewId="0">
      <selection activeCell="H34" sqref="H34"/>
    </sheetView>
  </sheetViews>
  <sheetFormatPr defaultRowHeight="16.5" x14ac:dyDescent="0.25"/>
  <cols>
    <col min="1" max="1" width="10.375" customWidth="1"/>
    <col min="7" max="7" width="1.625" customWidth="1"/>
  </cols>
  <sheetData>
    <row r="1" spans="1:13" x14ac:dyDescent="0.25">
      <c r="A1" s="7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</row>
    <row r="2" spans="1:13" x14ac:dyDescent="0.25">
      <c r="A2" s="10" t="s">
        <v>144</v>
      </c>
      <c r="B2" s="10" t="s">
        <v>145</v>
      </c>
      <c r="C2" s="10" t="s">
        <v>146</v>
      </c>
      <c r="D2" s="10" t="s">
        <v>147</v>
      </c>
      <c r="E2" s="10" t="s">
        <v>148</v>
      </c>
      <c r="F2" s="10" t="s">
        <v>149</v>
      </c>
      <c r="H2" s="10" t="s">
        <v>144</v>
      </c>
      <c r="I2" s="10" t="s">
        <v>145</v>
      </c>
      <c r="J2" s="10" t="s">
        <v>146</v>
      </c>
      <c r="K2" s="10" t="s">
        <v>147</v>
      </c>
      <c r="L2" s="10" t="s">
        <v>148</v>
      </c>
      <c r="M2" s="10" t="s">
        <v>149</v>
      </c>
    </row>
    <row r="3" spans="1:13" x14ac:dyDescent="0.25">
      <c r="A3" s="1" t="s">
        <v>693</v>
      </c>
      <c r="B3" s="1" t="s">
        <v>151</v>
      </c>
      <c r="C3" s="1"/>
      <c r="D3" s="1"/>
      <c r="E3" s="1">
        <v>300</v>
      </c>
      <c r="F3" s="1"/>
      <c r="H3" s="1" t="s">
        <v>640</v>
      </c>
      <c r="I3" s="1" t="s">
        <v>199</v>
      </c>
      <c r="J3" s="1"/>
      <c r="K3" s="1"/>
      <c r="L3" s="1">
        <v>300</v>
      </c>
      <c r="M3" s="1"/>
    </row>
    <row r="4" spans="1:13" x14ac:dyDescent="0.25">
      <c r="A4" s="1" t="s">
        <v>695</v>
      </c>
      <c r="B4" s="1" t="s">
        <v>152</v>
      </c>
      <c r="C4" s="1"/>
      <c r="D4" s="1"/>
      <c r="E4" s="1">
        <v>300</v>
      </c>
      <c r="F4" s="1"/>
      <c r="H4" s="1" t="s">
        <v>641</v>
      </c>
      <c r="I4" s="1" t="s">
        <v>200</v>
      </c>
      <c r="J4" s="1"/>
      <c r="K4" s="1"/>
      <c r="L4" s="1">
        <v>300</v>
      </c>
      <c r="M4" s="1"/>
    </row>
    <row r="5" spans="1:13" x14ac:dyDescent="0.25">
      <c r="A5" s="1" t="s">
        <v>697</v>
      </c>
      <c r="B5" s="1" t="s">
        <v>153</v>
      </c>
      <c r="C5" s="1"/>
      <c r="D5" s="1"/>
      <c r="E5" s="1">
        <v>300</v>
      </c>
      <c r="F5" s="1"/>
      <c r="H5" s="1" t="s">
        <v>642</v>
      </c>
      <c r="I5" s="1" t="s">
        <v>201</v>
      </c>
      <c r="J5" s="1"/>
      <c r="K5" s="1"/>
      <c r="L5" s="1">
        <v>300</v>
      </c>
      <c r="M5" s="1"/>
    </row>
    <row r="6" spans="1:13" x14ac:dyDescent="0.25">
      <c r="A6" s="1" t="s">
        <v>699</v>
      </c>
      <c r="B6" s="1" t="s">
        <v>154</v>
      </c>
      <c r="C6" s="1"/>
      <c r="D6" s="1"/>
      <c r="E6" s="1">
        <v>300</v>
      </c>
      <c r="F6" s="1"/>
      <c r="H6" s="1" t="s">
        <v>643</v>
      </c>
      <c r="I6" s="1" t="s">
        <v>202</v>
      </c>
      <c r="J6" s="1"/>
      <c r="K6" s="1"/>
      <c r="L6" s="1">
        <v>300</v>
      </c>
      <c r="M6" s="1"/>
    </row>
    <row r="7" spans="1:13" x14ac:dyDescent="0.25">
      <c r="A7" s="1" t="s">
        <v>701</v>
      </c>
      <c r="B7" s="1" t="s">
        <v>155</v>
      </c>
      <c r="C7" s="1"/>
      <c r="D7" s="1"/>
      <c r="E7" s="1">
        <v>300</v>
      </c>
      <c r="F7" s="1"/>
      <c r="H7" s="1" t="s">
        <v>645</v>
      </c>
      <c r="I7" s="1">
        <v>12.15</v>
      </c>
      <c r="J7" s="1" t="s">
        <v>203</v>
      </c>
      <c r="K7" s="1"/>
      <c r="L7" s="1">
        <v>300</v>
      </c>
      <c r="M7" s="1"/>
    </row>
    <row r="8" spans="1:13" x14ac:dyDescent="0.25">
      <c r="A8" s="1" t="s">
        <v>703</v>
      </c>
      <c r="B8" s="1" t="s">
        <v>156</v>
      </c>
      <c r="C8" s="1"/>
      <c r="D8" s="1"/>
      <c r="E8" s="1">
        <v>300</v>
      </c>
      <c r="F8" s="1"/>
      <c r="H8" s="1" t="s">
        <v>648</v>
      </c>
      <c r="I8" s="1" t="s">
        <v>204</v>
      </c>
      <c r="J8" s="1"/>
      <c r="K8" s="1"/>
      <c r="L8" s="1">
        <v>300</v>
      </c>
      <c r="M8" s="1"/>
    </row>
    <row r="9" spans="1:13" x14ac:dyDescent="0.25">
      <c r="A9" s="1" t="s">
        <v>705</v>
      </c>
      <c r="B9" s="1" t="s">
        <v>157</v>
      </c>
      <c r="C9" s="1"/>
      <c r="D9" s="1"/>
      <c r="E9" s="1">
        <v>300</v>
      </c>
      <c r="F9" s="1"/>
      <c r="H9" s="1" t="s">
        <v>649</v>
      </c>
      <c r="I9" s="1" t="s">
        <v>206</v>
      </c>
      <c r="J9" s="1"/>
      <c r="K9" s="1"/>
      <c r="L9" s="1">
        <v>300</v>
      </c>
      <c r="M9" s="1"/>
    </row>
    <row r="10" spans="1:13" x14ac:dyDescent="0.25">
      <c r="A10" s="1" t="s">
        <v>707</v>
      </c>
      <c r="B10" s="1" t="s">
        <v>158</v>
      </c>
      <c r="C10" s="1"/>
      <c r="D10" s="1"/>
      <c r="E10" s="1">
        <v>300</v>
      </c>
      <c r="F10" s="1"/>
      <c r="H10" s="1" t="s">
        <v>651</v>
      </c>
      <c r="I10" s="1" t="s">
        <v>207</v>
      </c>
      <c r="J10" s="1"/>
      <c r="K10" s="1"/>
      <c r="L10" s="1">
        <v>300</v>
      </c>
      <c r="M10" s="1"/>
    </row>
    <row r="11" spans="1:13" x14ac:dyDescent="0.25">
      <c r="A11" s="1" t="s">
        <v>709</v>
      </c>
      <c r="B11" s="1" t="s">
        <v>159</v>
      </c>
      <c r="C11" s="1"/>
      <c r="D11" s="1"/>
      <c r="E11" s="1">
        <v>300</v>
      </c>
      <c r="F11" s="1"/>
      <c r="H11" s="1" t="s">
        <v>653</v>
      </c>
      <c r="I11" s="1" t="s">
        <v>208</v>
      </c>
      <c r="J11" s="1" t="s">
        <v>209</v>
      </c>
      <c r="K11" s="1"/>
      <c r="L11" s="1">
        <v>300</v>
      </c>
      <c r="M11" s="1"/>
    </row>
    <row r="12" spans="1:13" x14ac:dyDescent="0.25">
      <c r="A12" s="1" t="s">
        <v>711</v>
      </c>
      <c r="B12" s="1" t="s">
        <v>160</v>
      </c>
      <c r="C12" s="1"/>
      <c r="D12" s="1"/>
      <c r="E12" s="1">
        <v>300</v>
      </c>
      <c r="F12" s="1"/>
      <c r="H12" s="1" t="s">
        <v>656</v>
      </c>
      <c r="I12" s="1">
        <v>52.8</v>
      </c>
      <c r="J12" s="1"/>
      <c r="K12" s="1"/>
      <c r="L12" s="1">
        <v>300</v>
      </c>
      <c r="M12" s="1"/>
    </row>
    <row r="13" spans="1:13" x14ac:dyDescent="0.25">
      <c r="A13" s="1" t="s">
        <v>161</v>
      </c>
      <c r="B13" s="1" t="s">
        <v>162</v>
      </c>
      <c r="C13" s="1"/>
      <c r="D13" s="1"/>
      <c r="E13" s="1">
        <v>300</v>
      </c>
      <c r="F13" s="1"/>
      <c r="H13" s="1" t="s">
        <v>658</v>
      </c>
      <c r="I13" s="1" t="s">
        <v>210</v>
      </c>
      <c r="J13" s="1" t="s">
        <v>211</v>
      </c>
      <c r="K13" s="1"/>
      <c r="L13" s="1">
        <v>300</v>
      </c>
      <c r="M13" s="1"/>
    </row>
    <row r="14" spans="1:13" x14ac:dyDescent="0.25">
      <c r="A14" s="1" t="s">
        <v>163</v>
      </c>
      <c r="B14" s="1" t="s">
        <v>164</v>
      </c>
      <c r="C14" s="1"/>
      <c r="D14" s="1"/>
      <c r="E14" s="1">
        <v>300</v>
      </c>
      <c r="F14" s="1"/>
      <c r="H14" s="1" t="s">
        <v>663</v>
      </c>
      <c r="I14" s="1" t="s">
        <v>212</v>
      </c>
      <c r="J14" s="1" t="s">
        <v>213</v>
      </c>
      <c r="K14" s="1"/>
      <c r="L14" s="1">
        <v>300</v>
      </c>
      <c r="M14" s="1"/>
    </row>
    <row r="15" spans="1:13" x14ac:dyDescent="0.25">
      <c r="A15" s="1" t="s">
        <v>165</v>
      </c>
      <c r="B15" s="1" t="s">
        <v>166</v>
      </c>
      <c r="C15" s="1" t="s">
        <v>167</v>
      </c>
      <c r="D15" s="1"/>
      <c r="E15" s="1">
        <v>300</v>
      </c>
      <c r="F15" s="1"/>
      <c r="H15" s="1" t="s">
        <v>214</v>
      </c>
      <c r="I15" s="1" t="s">
        <v>215</v>
      </c>
      <c r="J15" s="1"/>
      <c r="K15" s="1"/>
      <c r="L15" s="1">
        <v>300</v>
      </c>
      <c r="M15" s="1"/>
    </row>
    <row r="16" spans="1:13" x14ac:dyDescent="0.25">
      <c r="A16" s="1" t="s">
        <v>168</v>
      </c>
      <c r="B16" s="1" t="s">
        <v>169</v>
      </c>
      <c r="C16" s="1" t="s">
        <v>170</v>
      </c>
      <c r="D16" s="1"/>
      <c r="E16" s="1">
        <v>300</v>
      </c>
      <c r="F16" s="1"/>
      <c r="H16" s="1" t="s">
        <v>638</v>
      </c>
      <c r="I16" s="1" t="s">
        <v>216</v>
      </c>
      <c r="J16" s="1" t="s">
        <v>217</v>
      </c>
      <c r="K16" s="1"/>
      <c r="L16" s="1">
        <v>300</v>
      </c>
      <c r="M16" s="1"/>
    </row>
    <row r="17" spans="1:13" x14ac:dyDescent="0.25">
      <c r="A17" s="1" t="s">
        <v>713</v>
      </c>
      <c r="B17" s="1" t="s">
        <v>171</v>
      </c>
      <c r="C17" s="1"/>
      <c r="D17" s="1"/>
      <c r="E17" s="1">
        <v>300</v>
      </c>
      <c r="F17" s="1"/>
      <c r="H17" s="1" t="s">
        <v>667</v>
      </c>
      <c r="I17" s="1" t="s">
        <v>218</v>
      </c>
      <c r="J17" s="1"/>
      <c r="K17" s="1"/>
      <c r="L17" s="1"/>
      <c r="M17" s="1">
        <v>300</v>
      </c>
    </row>
    <row r="18" spans="1:13" x14ac:dyDescent="0.25">
      <c r="A18" s="1" t="s">
        <v>172</v>
      </c>
      <c r="B18" s="1" t="s">
        <v>173</v>
      </c>
      <c r="C18" s="1"/>
      <c r="D18" s="1"/>
      <c r="E18" s="1">
        <v>300</v>
      </c>
      <c r="F18" s="1"/>
      <c r="H18" s="1" t="s">
        <v>669</v>
      </c>
      <c r="I18" s="1" t="s">
        <v>219</v>
      </c>
      <c r="J18" s="1"/>
      <c r="K18" s="1"/>
      <c r="L18" s="1"/>
      <c r="M18" s="1">
        <v>300</v>
      </c>
    </row>
    <row r="19" spans="1:13" x14ac:dyDescent="0.25">
      <c r="A19" s="1" t="s">
        <v>174</v>
      </c>
      <c r="B19" s="1" t="s">
        <v>175</v>
      </c>
      <c r="C19" s="1"/>
      <c r="D19" s="1"/>
      <c r="E19" s="1">
        <v>300</v>
      </c>
      <c r="F19" s="1"/>
      <c r="H19" s="1" t="s">
        <v>671</v>
      </c>
      <c r="I19" s="1" t="s">
        <v>220</v>
      </c>
      <c r="J19" s="1"/>
      <c r="K19" s="1"/>
      <c r="L19" s="1"/>
      <c r="M19" s="1">
        <v>300</v>
      </c>
    </row>
    <row r="20" spans="1:13" x14ac:dyDescent="0.25">
      <c r="A20" s="1" t="s">
        <v>715</v>
      </c>
      <c r="B20" s="1" t="s">
        <v>176</v>
      </c>
      <c r="C20" s="1" t="s">
        <v>177</v>
      </c>
      <c r="D20" s="1"/>
      <c r="E20" s="1">
        <v>300</v>
      </c>
      <c r="F20" s="1"/>
      <c r="H20" s="1" t="s">
        <v>673</v>
      </c>
      <c r="I20" s="1" t="s">
        <v>221</v>
      </c>
      <c r="J20" s="1"/>
      <c r="K20" s="1"/>
      <c r="L20" s="1"/>
      <c r="M20" s="1">
        <v>300</v>
      </c>
    </row>
    <row r="21" spans="1:13" x14ac:dyDescent="0.25">
      <c r="A21" s="1" t="s">
        <v>718</v>
      </c>
      <c r="B21" s="1" t="s">
        <v>178</v>
      </c>
      <c r="C21" s="1" t="s">
        <v>167</v>
      </c>
      <c r="D21" s="1"/>
      <c r="E21" s="1">
        <v>300</v>
      </c>
      <c r="F21" s="1"/>
      <c r="H21" s="1" t="s">
        <v>675</v>
      </c>
      <c r="I21" s="1" t="s">
        <v>222</v>
      </c>
      <c r="J21" s="1"/>
      <c r="K21" s="1"/>
      <c r="L21" s="1"/>
      <c r="M21" s="1">
        <v>300</v>
      </c>
    </row>
    <row r="22" spans="1:13" x14ac:dyDescent="0.25">
      <c r="A22" s="1" t="s">
        <v>721</v>
      </c>
      <c r="B22" s="1" t="s">
        <v>179</v>
      </c>
      <c r="C22" s="1" t="s">
        <v>167</v>
      </c>
      <c r="D22" s="1"/>
      <c r="E22" s="1">
        <v>300</v>
      </c>
      <c r="F22" s="1"/>
      <c r="H22" s="1" t="s">
        <v>677</v>
      </c>
      <c r="I22" s="1" t="s">
        <v>223</v>
      </c>
      <c r="J22" s="1"/>
      <c r="K22" s="1"/>
      <c r="L22" s="1"/>
      <c r="M22" s="1">
        <v>300</v>
      </c>
    </row>
    <row r="23" spans="1:13" x14ac:dyDescent="0.25">
      <c r="A23" s="1" t="s">
        <v>723</v>
      </c>
      <c r="B23" s="1" t="s">
        <v>180</v>
      </c>
      <c r="C23" s="1" t="s">
        <v>181</v>
      </c>
      <c r="D23" s="1" t="s">
        <v>182</v>
      </c>
      <c r="E23" s="1">
        <v>300</v>
      </c>
      <c r="F23" s="1"/>
      <c r="H23" s="1" t="s">
        <v>679</v>
      </c>
      <c r="I23" s="1" t="s">
        <v>224</v>
      </c>
      <c r="J23" s="1"/>
      <c r="K23" s="1"/>
      <c r="L23" s="1"/>
      <c r="M23" s="1">
        <v>300</v>
      </c>
    </row>
    <row r="24" spans="1:13" x14ac:dyDescent="0.25">
      <c r="A24" s="1" t="s">
        <v>183</v>
      </c>
      <c r="B24" s="1" t="s">
        <v>410</v>
      </c>
      <c r="C24" s="1" t="s">
        <v>184</v>
      </c>
      <c r="D24" s="1" t="s">
        <v>300</v>
      </c>
      <c r="E24" s="1">
        <v>300</v>
      </c>
      <c r="F24" s="1"/>
      <c r="H24" s="1" t="s">
        <v>681</v>
      </c>
      <c r="I24" s="1" t="s">
        <v>225</v>
      </c>
      <c r="J24" s="1"/>
      <c r="K24" s="1"/>
      <c r="L24" s="1"/>
      <c r="M24" s="1">
        <v>300</v>
      </c>
    </row>
    <row r="25" spans="1:13" x14ac:dyDescent="0.25">
      <c r="A25" s="1" t="s">
        <v>239</v>
      </c>
      <c r="B25" s="1" t="s">
        <v>186</v>
      </c>
      <c r="C25" s="1" t="s">
        <v>187</v>
      </c>
      <c r="D25" s="1"/>
      <c r="E25" s="1">
        <v>300</v>
      </c>
      <c r="F25" s="1"/>
      <c r="H25" s="1" t="s">
        <v>683</v>
      </c>
      <c r="I25" s="1" t="s">
        <v>226</v>
      </c>
      <c r="J25" s="1"/>
      <c r="K25" s="1"/>
      <c r="L25" s="1"/>
      <c r="M25" s="1">
        <v>300</v>
      </c>
    </row>
    <row r="26" spans="1:13" x14ac:dyDescent="0.25">
      <c r="A26" s="1" t="s">
        <v>188</v>
      </c>
      <c r="B26" s="1" t="s">
        <v>189</v>
      </c>
      <c r="C26" s="1" t="s">
        <v>170</v>
      </c>
      <c r="D26" s="1"/>
      <c r="E26" s="1">
        <v>300</v>
      </c>
      <c r="F26" s="1"/>
      <c r="H26" s="1" t="s">
        <v>227</v>
      </c>
      <c r="I26" s="1">
        <v>60</v>
      </c>
      <c r="J26" s="1"/>
      <c r="K26" s="1" t="s">
        <v>228</v>
      </c>
      <c r="L26" s="1"/>
      <c r="M26" s="1">
        <v>300</v>
      </c>
    </row>
    <row r="27" spans="1:13" x14ac:dyDescent="0.25">
      <c r="A27" s="1" t="s">
        <v>726</v>
      </c>
      <c r="B27" s="1" t="s">
        <v>190</v>
      </c>
      <c r="C27" s="1"/>
      <c r="D27" s="1"/>
      <c r="E27" s="1">
        <v>300</v>
      </c>
      <c r="F27" s="1"/>
      <c r="H27" s="1" t="s">
        <v>685</v>
      </c>
      <c r="I27" s="1" t="s">
        <v>229</v>
      </c>
      <c r="J27" s="1"/>
      <c r="K27" s="1"/>
      <c r="L27" s="1"/>
      <c r="M27" s="1">
        <v>300</v>
      </c>
    </row>
    <row r="28" spans="1:13" x14ac:dyDescent="0.25">
      <c r="A28" s="1" t="s">
        <v>728</v>
      </c>
      <c r="B28" s="1" t="s">
        <v>191</v>
      </c>
      <c r="C28" s="1"/>
      <c r="D28" s="1" t="s">
        <v>182</v>
      </c>
      <c r="E28" s="1">
        <v>300</v>
      </c>
      <c r="F28" s="1"/>
      <c r="H28" s="1" t="s">
        <v>687</v>
      </c>
      <c r="I28" s="1" t="s">
        <v>230</v>
      </c>
      <c r="J28" s="1"/>
      <c r="K28" s="1"/>
      <c r="L28" s="1"/>
      <c r="M28" s="1">
        <v>300</v>
      </c>
    </row>
    <row r="29" spans="1:13" x14ac:dyDescent="0.25">
      <c r="A29" s="1" t="s">
        <v>730</v>
      </c>
      <c r="B29" s="1" t="s">
        <v>192</v>
      </c>
      <c r="C29" s="1"/>
      <c r="D29" s="1" t="s">
        <v>193</v>
      </c>
      <c r="E29" s="1">
        <v>300</v>
      </c>
      <c r="F29" s="1"/>
      <c r="H29" s="1" t="s">
        <v>689</v>
      </c>
      <c r="I29" s="1" t="s">
        <v>231</v>
      </c>
      <c r="J29" s="1" t="s">
        <v>232</v>
      </c>
      <c r="K29" s="1"/>
      <c r="L29" s="1"/>
      <c r="M29" s="1">
        <v>300</v>
      </c>
    </row>
    <row r="30" spans="1:13" x14ac:dyDescent="0.25">
      <c r="A30" s="1" t="s">
        <v>732</v>
      </c>
      <c r="B30" s="1" t="s">
        <v>194</v>
      </c>
      <c r="C30" s="1"/>
      <c r="D30" s="1"/>
      <c r="E30" s="1">
        <v>300</v>
      </c>
      <c r="F30" s="1"/>
      <c r="H30" s="1" t="s">
        <v>648</v>
      </c>
      <c r="I30" s="1" t="s">
        <v>204</v>
      </c>
      <c r="J30" s="1"/>
      <c r="K30" s="1"/>
      <c r="L30" s="1"/>
      <c r="M30" s="1">
        <v>300</v>
      </c>
    </row>
    <row r="31" spans="1:13" x14ac:dyDescent="0.25">
      <c r="A31" s="1" t="s">
        <v>734</v>
      </c>
      <c r="B31" s="1" t="s">
        <v>195</v>
      </c>
      <c r="C31" s="1"/>
      <c r="D31" s="1"/>
      <c r="E31" s="1">
        <v>300</v>
      </c>
      <c r="F31" s="1"/>
      <c r="H31" s="1" t="s">
        <v>233</v>
      </c>
      <c r="I31" s="1" t="s">
        <v>234</v>
      </c>
      <c r="J31" s="1"/>
      <c r="K31" s="1"/>
      <c r="L31" s="1"/>
      <c r="M31" s="1">
        <v>300</v>
      </c>
    </row>
    <row r="32" spans="1:13" x14ac:dyDescent="0.25">
      <c r="A32" s="1" t="s">
        <v>736</v>
      </c>
      <c r="B32" s="1" t="s">
        <v>196</v>
      </c>
      <c r="C32" s="1"/>
      <c r="D32" s="1"/>
      <c r="E32" s="1">
        <v>300</v>
      </c>
      <c r="F32" s="1"/>
      <c r="H32" s="1" t="s">
        <v>691</v>
      </c>
      <c r="I32" s="1" t="s">
        <v>235</v>
      </c>
      <c r="J32" s="1"/>
      <c r="K32" s="1"/>
      <c r="L32" s="1"/>
      <c r="M32" s="1">
        <v>300</v>
      </c>
    </row>
    <row r="33" spans="1:13" x14ac:dyDescent="0.25">
      <c r="A33" s="1" t="s">
        <v>236</v>
      </c>
      <c r="B33" s="1" t="s">
        <v>237</v>
      </c>
      <c r="C33" s="1"/>
      <c r="D33" s="1"/>
      <c r="E33" s="1">
        <v>300</v>
      </c>
      <c r="F33" s="1">
        <v>300</v>
      </c>
      <c r="H33" s="1"/>
      <c r="I33" s="1"/>
      <c r="J33" s="1"/>
      <c r="K33" s="1"/>
      <c r="L33" s="1"/>
      <c r="M33" s="1"/>
    </row>
    <row r="34" spans="1:13" x14ac:dyDescent="0.25">
      <c r="A34" s="1" t="s">
        <v>737</v>
      </c>
      <c r="B34" s="1" t="s">
        <v>198</v>
      </c>
      <c r="C34" s="1"/>
      <c r="D34" s="1"/>
      <c r="E34" s="1">
        <v>300</v>
      </c>
      <c r="F34" s="1"/>
      <c r="G34" s="10"/>
      <c r="H34" s="1"/>
      <c r="I34" s="1"/>
      <c r="J34" s="1"/>
      <c r="K34" s="1"/>
      <c r="L34" s="1"/>
      <c r="M34" s="1"/>
    </row>
  </sheetData>
  <phoneticPr fontId="1" type="noConversion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10"/>
  <dimension ref="A1:J59"/>
  <sheetViews>
    <sheetView topLeftCell="A16" workbookViewId="0">
      <selection activeCell="B22" sqref="B22"/>
    </sheetView>
  </sheetViews>
  <sheetFormatPr defaultRowHeight="16.5" x14ac:dyDescent="0.25"/>
  <cols>
    <col min="2" max="2" width="19.875" customWidth="1"/>
    <col min="7" max="7" width="12.75" customWidth="1"/>
    <col min="8" max="8" width="34" customWidth="1"/>
    <col min="9" max="9" width="14.75" customWidth="1"/>
    <col min="10" max="10" width="13.75" customWidth="1"/>
  </cols>
  <sheetData>
    <row r="1" spans="1:10" x14ac:dyDescent="0.25">
      <c r="A1" s="2" t="s">
        <v>0</v>
      </c>
      <c r="B1" s="3"/>
      <c r="C1" s="3"/>
      <c r="D1" s="3"/>
      <c r="E1" s="3"/>
      <c r="F1" s="4"/>
    </row>
    <row r="2" spans="1:1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6" t="s">
        <v>9</v>
      </c>
      <c r="J2" s="5" t="s">
        <v>10</v>
      </c>
    </row>
    <row r="3" spans="1:10" x14ac:dyDescent="0.25">
      <c r="A3" s="1">
        <v>1</v>
      </c>
      <c r="B3" s="1" t="s">
        <v>11</v>
      </c>
      <c r="C3" s="1">
        <v>300</v>
      </c>
      <c r="D3" s="1">
        <v>300</v>
      </c>
      <c r="E3" s="1">
        <v>600</v>
      </c>
      <c r="F3" s="1" t="s">
        <v>12</v>
      </c>
      <c r="G3" s="1"/>
      <c r="H3" s="1"/>
      <c r="I3" s="6"/>
      <c r="J3" s="5"/>
    </row>
    <row r="4" spans="1:10" x14ac:dyDescent="0.25">
      <c r="A4" s="1">
        <v>2</v>
      </c>
      <c r="B4" s="1" t="s">
        <v>13</v>
      </c>
      <c r="C4" s="1"/>
      <c r="D4" s="1">
        <v>300</v>
      </c>
      <c r="E4" s="1">
        <v>300</v>
      </c>
      <c r="F4" s="1" t="s">
        <v>12</v>
      </c>
      <c r="G4" s="1" t="s">
        <v>242</v>
      </c>
      <c r="H4" s="1"/>
      <c r="I4" s="6"/>
      <c r="J4" s="5"/>
    </row>
    <row r="5" spans="1:10" x14ac:dyDescent="0.25">
      <c r="A5" s="1">
        <v>3</v>
      </c>
      <c r="B5" s="1" t="s">
        <v>14</v>
      </c>
      <c r="C5" s="1"/>
      <c r="D5" s="1">
        <v>300</v>
      </c>
      <c r="E5" s="1">
        <v>300</v>
      </c>
      <c r="F5" s="1" t="s">
        <v>12</v>
      </c>
      <c r="G5" s="1" t="s">
        <v>241</v>
      </c>
      <c r="H5" s="1"/>
      <c r="I5" s="6"/>
      <c r="J5" s="5"/>
    </row>
    <row r="6" spans="1:10" x14ac:dyDescent="0.25">
      <c r="A6" s="1">
        <v>4</v>
      </c>
      <c r="B6" s="1" t="s">
        <v>15</v>
      </c>
      <c r="C6" s="1"/>
      <c r="D6" s="1">
        <v>300</v>
      </c>
      <c r="E6" s="1">
        <v>300</v>
      </c>
      <c r="F6" s="1" t="s">
        <v>12</v>
      </c>
      <c r="G6" s="1" t="s">
        <v>16</v>
      </c>
      <c r="H6" s="1" t="s">
        <v>17</v>
      </c>
      <c r="I6" s="6"/>
      <c r="J6" s="5"/>
    </row>
    <row r="7" spans="1:10" x14ac:dyDescent="0.25">
      <c r="A7" s="1">
        <v>5</v>
      </c>
      <c r="B7" s="1" t="s">
        <v>18</v>
      </c>
      <c r="C7" s="1">
        <v>300</v>
      </c>
      <c r="D7" s="1"/>
      <c r="E7" s="1">
        <v>300</v>
      </c>
      <c r="F7" s="1" t="s">
        <v>12</v>
      </c>
      <c r="G7" s="1" t="s">
        <v>19</v>
      </c>
      <c r="H7" s="1" t="s">
        <v>20</v>
      </c>
      <c r="I7" s="6"/>
      <c r="J7" s="5"/>
    </row>
    <row r="8" spans="1:10" x14ac:dyDescent="0.25">
      <c r="A8" s="1">
        <v>6</v>
      </c>
      <c r="B8" s="1" t="s">
        <v>21</v>
      </c>
      <c r="C8" s="1"/>
      <c r="D8" s="1">
        <v>300</v>
      </c>
      <c r="E8" s="1">
        <v>300</v>
      </c>
      <c r="F8" s="1" t="s">
        <v>12</v>
      </c>
      <c r="G8" s="1" t="s">
        <v>22</v>
      </c>
      <c r="H8" s="1" t="s">
        <v>23</v>
      </c>
      <c r="I8" s="6"/>
      <c r="J8" s="5"/>
    </row>
    <row r="9" spans="1:10" x14ac:dyDescent="0.25">
      <c r="A9" s="1">
        <v>7</v>
      </c>
      <c r="B9" s="1" t="s">
        <v>24</v>
      </c>
      <c r="C9" s="1">
        <v>300</v>
      </c>
      <c r="D9" s="1"/>
      <c r="E9" s="1">
        <v>300</v>
      </c>
      <c r="F9" s="1" t="s">
        <v>12</v>
      </c>
      <c r="G9" s="1" t="s">
        <v>25</v>
      </c>
      <c r="H9" s="1"/>
      <c r="I9" s="6"/>
      <c r="J9" s="5"/>
    </row>
    <row r="10" spans="1:10" x14ac:dyDescent="0.25">
      <c r="A10" s="1">
        <v>8</v>
      </c>
      <c r="B10" s="1" t="s">
        <v>26</v>
      </c>
      <c r="C10" s="1"/>
      <c r="D10" s="1">
        <v>300</v>
      </c>
      <c r="E10" s="1">
        <v>300</v>
      </c>
      <c r="F10" s="1" t="s">
        <v>12</v>
      </c>
      <c r="G10" s="1" t="s">
        <v>27</v>
      </c>
      <c r="H10" s="1"/>
      <c r="I10" s="6"/>
      <c r="J10" s="5"/>
    </row>
    <row r="11" spans="1:10" x14ac:dyDescent="0.25">
      <c r="A11" s="1">
        <v>9</v>
      </c>
      <c r="B11" s="1" t="s">
        <v>28</v>
      </c>
      <c r="C11" s="1"/>
      <c r="D11" s="1">
        <v>300</v>
      </c>
      <c r="E11" s="1">
        <v>300</v>
      </c>
      <c r="F11" s="1" t="s">
        <v>12</v>
      </c>
      <c r="G11" s="1" t="s">
        <v>29</v>
      </c>
      <c r="H11" s="1"/>
      <c r="I11" s="6"/>
      <c r="J11" s="5"/>
    </row>
    <row r="12" spans="1:10" x14ac:dyDescent="0.25">
      <c r="A12" s="1">
        <v>10</v>
      </c>
      <c r="B12" s="1" t="s">
        <v>30</v>
      </c>
      <c r="C12" s="1"/>
      <c r="D12" s="1">
        <v>300</v>
      </c>
      <c r="E12" s="1">
        <v>300</v>
      </c>
      <c r="F12" s="1" t="s">
        <v>12</v>
      </c>
      <c r="G12" s="1" t="s">
        <v>31</v>
      </c>
      <c r="H12" s="1" t="s">
        <v>32</v>
      </c>
      <c r="I12" s="6" t="s">
        <v>33</v>
      </c>
      <c r="J12" s="5" t="s">
        <v>34</v>
      </c>
    </row>
    <row r="13" spans="1:10" x14ac:dyDescent="0.25">
      <c r="A13" s="1">
        <v>11</v>
      </c>
      <c r="B13" s="1" t="s">
        <v>35</v>
      </c>
      <c r="C13" s="1">
        <v>300</v>
      </c>
      <c r="D13" s="1"/>
      <c r="E13" s="1">
        <v>300</v>
      </c>
      <c r="F13" s="1" t="s">
        <v>12</v>
      </c>
      <c r="G13" s="1" t="s">
        <v>36</v>
      </c>
      <c r="H13" s="1" t="s">
        <v>37</v>
      </c>
      <c r="I13" s="6" t="s">
        <v>38</v>
      </c>
      <c r="J13" s="5" t="s">
        <v>34</v>
      </c>
    </row>
    <row r="14" spans="1:10" x14ac:dyDescent="0.25">
      <c r="A14" s="1">
        <v>12</v>
      </c>
      <c r="B14" s="1" t="s">
        <v>39</v>
      </c>
      <c r="C14" s="1"/>
      <c r="D14" s="1">
        <v>300</v>
      </c>
      <c r="E14" s="1">
        <v>300</v>
      </c>
      <c r="F14" s="1" t="s">
        <v>12</v>
      </c>
      <c r="G14" s="1" t="s">
        <v>40</v>
      </c>
      <c r="H14" s="1" t="s">
        <v>41</v>
      </c>
      <c r="I14" s="6" t="s">
        <v>42</v>
      </c>
      <c r="J14" s="5" t="s">
        <v>34</v>
      </c>
    </row>
    <row r="15" spans="1:10" x14ac:dyDescent="0.25">
      <c r="A15" s="1">
        <v>13</v>
      </c>
      <c r="B15" s="1" t="s">
        <v>43</v>
      </c>
      <c r="C15" s="1"/>
      <c r="D15" s="1">
        <v>300</v>
      </c>
      <c r="E15" s="1">
        <v>300</v>
      </c>
      <c r="F15" s="1" t="s">
        <v>12</v>
      </c>
      <c r="G15" s="1" t="s">
        <v>44</v>
      </c>
      <c r="H15" s="1" t="s">
        <v>45</v>
      </c>
      <c r="I15" s="6" t="s">
        <v>46</v>
      </c>
      <c r="J15" s="5" t="s">
        <v>34</v>
      </c>
    </row>
    <row r="16" spans="1:10" x14ac:dyDescent="0.25">
      <c r="A16" s="1">
        <v>14</v>
      </c>
      <c r="B16" s="1" t="s">
        <v>47</v>
      </c>
      <c r="C16" s="1">
        <v>300</v>
      </c>
      <c r="D16" s="1"/>
      <c r="E16" s="1">
        <v>300</v>
      </c>
      <c r="F16" s="1" t="s">
        <v>12</v>
      </c>
      <c r="G16" s="1" t="s">
        <v>48</v>
      </c>
      <c r="H16" s="1" t="s">
        <v>49</v>
      </c>
      <c r="I16" s="6" t="s">
        <v>50</v>
      </c>
      <c r="J16" s="5" t="s">
        <v>51</v>
      </c>
    </row>
    <row r="17" spans="1:10" x14ac:dyDescent="0.25">
      <c r="A17" s="1">
        <v>15</v>
      </c>
      <c r="B17" s="1" t="s">
        <v>52</v>
      </c>
      <c r="C17" s="1"/>
      <c r="D17" s="1">
        <v>300</v>
      </c>
      <c r="E17" s="1">
        <v>300</v>
      </c>
      <c r="F17" s="1" t="s">
        <v>12</v>
      </c>
      <c r="G17" s="1" t="s">
        <v>53</v>
      </c>
      <c r="H17" s="1" t="s">
        <v>54</v>
      </c>
      <c r="I17" s="6" t="s">
        <v>55</v>
      </c>
      <c r="J17" s="5" t="s">
        <v>51</v>
      </c>
    </row>
    <row r="18" spans="1:10" x14ac:dyDescent="0.25">
      <c r="A18" s="1">
        <v>16</v>
      </c>
      <c r="B18" s="1" t="s">
        <v>56</v>
      </c>
      <c r="C18" s="1"/>
      <c r="D18" s="1">
        <v>300</v>
      </c>
      <c r="E18" s="1">
        <v>300</v>
      </c>
      <c r="F18" s="1" t="s">
        <v>12</v>
      </c>
      <c r="G18" s="1" t="s">
        <v>57</v>
      </c>
      <c r="H18" s="1" t="s">
        <v>58</v>
      </c>
      <c r="I18" s="6" t="s">
        <v>59</v>
      </c>
      <c r="J18" s="5" t="s">
        <v>51</v>
      </c>
    </row>
    <row r="19" spans="1:10" x14ac:dyDescent="0.25">
      <c r="A19" s="1">
        <v>17</v>
      </c>
      <c r="B19" s="1" t="s">
        <v>517</v>
      </c>
      <c r="C19" s="1">
        <v>300</v>
      </c>
      <c r="D19" s="1">
        <v>300</v>
      </c>
      <c r="E19" s="1">
        <v>600</v>
      </c>
      <c r="F19" s="1" t="s">
        <v>12</v>
      </c>
      <c r="G19" s="1" t="s">
        <v>61</v>
      </c>
      <c r="H19" s="1"/>
      <c r="I19" s="6"/>
      <c r="J19" s="5"/>
    </row>
    <row r="20" spans="1:10" x14ac:dyDescent="0.25">
      <c r="A20" s="1">
        <v>18</v>
      </c>
      <c r="B20" s="1" t="s">
        <v>62</v>
      </c>
      <c r="C20" s="1"/>
      <c r="D20" s="1">
        <v>300</v>
      </c>
      <c r="E20" s="1">
        <v>300</v>
      </c>
      <c r="F20" s="1" t="s">
        <v>12</v>
      </c>
      <c r="G20" s="1" t="s">
        <v>63</v>
      </c>
      <c r="H20" s="1"/>
      <c r="I20" s="6"/>
      <c r="J20" s="5"/>
    </row>
    <row r="21" spans="1:10" x14ac:dyDescent="0.25">
      <c r="A21" s="1">
        <v>19</v>
      </c>
      <c r="B21" s="1" t="s">
        <v>64</v>
      </c>
      <c r="C21" s="1"/>
      <c r="D21" s="1">
        <v>300</v>
      </c>
      <c r="E21" s="1">
        <v>300</v>
      </c>
      <c r="F21" s="1" t="s">
        <v>12</v>
      </c>
      <c r="G21" s="1" t="s">
        <v>65</v>
      </c>
      <c r="H21" s="1"/>
      <c r="I21" s="6"/>
      <c r="J21" s="5"/>
    </row>
    <row r="22" spans="1:10" x14ac:dyDescent="0.25">
      <c r="A22" s="1">
        <v>20</v>
      </c>
      <c r="B22" s="1" t="s">
        <v>66</v>
      </c>
      <c r="C22" s="1">
        <v>300</v>
      </c>
      <c r="D22" s="1"/>
      <c r="E22" s="1">
        <v>300</v>
      </c>
      <c r="F22" s="1" t="s">
        <v>12</v>
      </c>
      <c r="G22" s="1" t="s">
        <v>67</v>
      </c>
      <c r="H22" s="1" t="s">
        <v>68</v>
      </c>
      <c r="I22" s="6"/>
      <c r="J22" s="5" t="s">
        <v>69</v>
      </c>
    </row>
    <row r="23" spans="1:10" x14ac:dyDescent="0.25">
      <c r="A23" s="1">
        <v>21</v>
      </c>
      <c r="B23" s="1" t="s">
        <v>70</v>
      </c>
      <c r="C23" s="1"/>
      <c r="D23" s="1">
        <v>300</v>
      </c>
      <c r="E23" s="1">
        <v>300</v>
      </c>
      <c r="F23" s="1" t="s">
        <v>12</v>
      </c>
      <c r="G23" s="1" t="s">
        <v>71</v>
      </c>
      <c r="H23" s="1" t="s">
        <v>72</v>
      </c>
      <c r="I23" s="6"/>
      <c r="J23" s="5" t="s">
        <v>69</v>
      </c>
    </row>
    <row r="24" spans="1:10" x14ac:dyDescent="0.25">
      <c r="A24" s="1">
        <v>22</v>
      </c>
      <c r="B24" s="1" t="s">
        <v>73</v>
      </c>
      <c r="C24" s="1">
        <v>300</v>
      </c>
      <c r="D24" s="1"/>
      <c r="E24" s="1">
        <v>300</v>
      </c>
      <c r="F24" s="1" t="s">
        <v>12</v>
      </c>
      <c r="G24" s="1" t="s">
        <v>74</v>
      </c>
      <c r="H24" s="1" t="s">
        <v>75</v>
      </c>
      <c r="I24" s="6"/>
      <c r="J24" s="5" t="s">
        <v>69</v>
      </c>
    </row>
    <row r="25" spans="1:10" x14ac:dyDescent="0.25">
      <c r="A25" s="1">
        <v>23</v>
      </c>
      <c r="B25" s="1" t="s">
        <v>76</v>
      </c>
      <c r="C25" s="1"/>
      <c r="D25" s="1">
        <v>300</v>
      </c>
      <c r="E25" s="1">
        <v>300</v>
      </c>
      <c r="F25" s="1" t="s">
        <v>12</v>
      </c>
      <c r="G25" s="1" t="s">
        <v>77</v>
      </c>
      <c r="H25" s="1" t="s">
        <v>78</v>
      </c>
      <c r="I25" s="6"/>
      <c r="J25" s="5" t="s">
        <v>69</v>
      </c>
    </row>
    <row r="26" spans="1:10" x14ac:dyDescent="0.25">
      <c r="A26" s="1">
        <v>24</v>
      </c>
      <c r="B26" s="1" t="s">
        <v>79</v>
      </c>
      <c r="C26" s="1">
        <v>300</v>
      </c>
      <c r="D26" s="1"/>
      <c r="E26" s="1">
        <v>300</v>
      </c>
      <c r="F26" s="1" t="s">
        <v>12</v>
      </c>
      <c r="G26" s="1" t="s">
        <v>80</v>
      </c>
      <c r="H26" s="1" t="s">
        <v>81</v>
      </c>
      <c r="I26" s="6" t="s">
        <v>82</v>
      </c>
      <c r="J26" s="5" t="s">
        <v>83</v>
      </c>
    </row>
    <row r="27" spans="1:10" x14ac:dyDescent="0.25">
      <c r="A27" s="1">
        <v>25</v>
      </c>
      <c r="B27" s="1" t="s">
        <v>84</v>
      </c>
      <c r="C27" s="1"/>
      <c r="D27" s="1">
        <v>300</v>
      </c>
      <c r="E27" s="1">
        <v>300</v>
      </c>
      <c r="F27" s="1" t="s">
        <v>12</v>
      </c>
      <c r="G27" s="1" t="s">
        <v>473</v>
      </c>
      <c r="H27" s="1" t="s">
        <v>85</v>
      </c>
      <c r="I27" s="6" t="s">
        <v>86</v>
      </c>
      <c r="J27" s="5" t="s">
        <v>87</v>
      </c>
    </row>
    <row r="28" spans="1:10" x14ac:dyDescent="0.25">
      <c r="A28" s="1">
        <v>26</v>
      </c>
      <c r="B28" s="1" t="s">
        <v>88</v>
      </c>
      <c r="C28" s="1"/>
      <c r="D28" s="1">
        <v>300</v>
      </c>
      <c r="E28" s="1">
        <v>300</v>
      </c>
      <c r="F28" s="1" t="s">
        <v>12</v>
      </c>
      <c r="G28" s="1"/>
      <c r="H28" s="1" t="s">
        <v>85</v>
      </c>
      <c r="I28" s="6" t="s">
        <v>86</v>
      </c>
      <c r="J28" s="5" t="s">
        <v>87</v>
      </c>
    </row>
    <row r="29" spans="1:10" x14ac:dyDescent="0.25">
      <c r="A29" s="1">
        <v>27</v>
      </c>
      <c r="B29" s="1" t="s">
        <v>89</v>
      </c>
      <c r="C29" s="1">
        <v>300</v>
      </c>
      <c r="D29" s="1"/>
      <c r="E29" s="1">
        <v>300</v>
      </c>
      <c r="F29" s="1" t="s">
        <v>90</v>
      </c>
      <c r="G29" s="1" t="s">
        <v>91</v>
      </c>
      <c r="H29" s="1"/>
      <c r="I29" s="6"/>
      <c r="J29" s="5"/>
    </row>
    <row r="30" spans="1:10" x14ac:dyDescent="0.25">
      <c r="A30" s="1">
        <v>28</v>
      </c>
      <c r="B30" s="1" t="s">
        <v>92</v>
      </c>
      <c r="C30" s="1">
        <v>300</v>
      </c>
      <c r="D30" s="1"/>
      <c r="E30" s="1">
        <v>300</v>
      </c>
      <c r="F30" s="1" t="s">
        <v>90</v>
      </c>
      <c r="G30" s="1" t="s">
        <v>93</v>
      </c>
      <c r="H30" s="1"/>
      <c r="I30" s="6"/>
      <c r="J30" s="5"/>
    </row>
    <row r="31" spans="1:10" x14ac:dyDescent="0.25">
      <c r="A31" s="1">
        <v>29</v>
      </c>
      <c r="B31" s="1" t="s">
        <v>94</v>
      </c>
      <c r="C31" s="1">
        <v>300</v>
      </c>
      <c r="D31" s="1"/>
      <c r="E31" s="1">
        <v>300</v>
      </c>
      <c r="F31" s="1" t="s">
        <v>90</v>
      </c>
      <c r="G31" s="1" t="s">
        <v>95</v>
      </c>
      <c r="H31" s="1"/>
      <c r="I31" s="6"/>
      <c r="J31" s="5"/>
    </row>
    <row r="32" spans="1:10" x14ac:dyDescent="0.25">
      <c r="A32" s="1">
        <v>30</v>
      </c>
      <c r="B32" s="1" t="s">
        <v>96</v>
      </c>
      <c r="C32" s="1"/>
      <c r="D32" s="1">
        <v>300</v>
      </c>
      <c r="E32" s="1">
        <v>300</v>
      </c>
      <c r="F32" s="1" t="s">
        <v>90</v>
      </c>
      <c r="G32" s="1" t="s">
        <v>97</v>
      </c>
      <c r="H32" s="1"/>
      <c r="I32" s="6"/>
      <c r="J32" s="5"/>
    </row>
    <row r="33" spans="1:10" x14ac:dyDescent="0.25">
      <c r="A33" s="1">
        <v>31</v>
      </c>
      <c r="B33" s="1" t="s">
        <v>98</v>
      </c>
      <c r="C33" s="1"/>
      <c r="D33" s="1">
        <v>300</v>
      </c>
      <c r="E33" s="1">
        <v>300</v>
      </c>
      <c r="F33" s="1" t="s">
        <v>12</v>
      </c>
      <c r="G33" s="1"/>
      <c r="H33" s="1"/>
      <c r="I33" s="6"/>
      <c r="J33" s="5"/>
    </row>
    <row r="34" spans="1:10" x14ac:dyDescent="0.25">
      <c r="A34" s="1">
        <v>32</v>
      </c>
      <c r="B34" s="1" t="s">
        <v>99</v>
      </c>
      <c r="C34" s="1"/>
      <c r="D34" s="1">
        <v>300</v>
      </c>
      <c r="E34" s="1">
        <v>300</v>
      </c>
      <c r="F34" s="1" t="s">
        <v>12</v>
      </c>
      <c r="G34" s="1"/>
      <c r="H34" s="1"/>
      <c r="I34" s="6"/>
      <c r="J34" s="5"/>
    </row>
    <row r="35" spans="1:10" x14ac:dyDescent="0.25">
      <c r="A35" s="1">
        <v>33</v>
      </c>
      <c r="B35" s="1" t="s">
        <v>100</v>
      </c>
      <c r="C35" s="1"/>
      <c r="D35" s="1">
        <v>300</v>
      </c>
      <c r="E35" s="1">
        <v>300</v>
      </c>
      <c r="F35" s="1" t="s">
        <v>12</v>
      </c>
      <c r="G35" s="1"/>
      <c r="H35" s="1"/>
      <c r="I35" s="6"/>
      <c r="J35" s="5"/>
    </row>
    <row r="36" spans="1:10" x14ac:dyDescent="0.25">
      <c r="A36" s="1">
        <v>34</v>
      </c>
      <c r="B36" s="1" t="s">
        <v>101</v>
      </c>
      <c r="C36" s="1"/>
      <c r="D36" s="1">
        <v>300</v>
      </c>
      <c r="E36" s="1">
        <v>300</v>
      </c>
      <c r="F36" s="1" t="s">
        <v>12</v>
      </c>
      <c r="G36" s="1"/>
      <c r="H36" s="1"/>
      <c r="I36" s="6"/>
      <c r="J36" s="5"/>
    </row>
    <row r="37" spans="1:10" x14ac:dyDescent="0.25">
      <c r="A37" s="1">
        <v>35</v>
      </c>
      <c r="B37" s="1" t="s">
        <v>102</v>
      </c>
      <c r="C37" s="1"/>
      <c r="D37" s="1">
        <v>300</v>
      </c>
      <c r="E37" s="1">
        <v>300</v>
      </c>
      <c r="F37" s="1" t="s">
        <v>12</v>
      </c>
      <c r="G37" s="1" t="s">
        <v>103</v>
      </c>
      <c r="H37" s="1" t="s">
        <v>104</v>
      </c>
      <c r="I37" s="6"/>
      <c r="J37" s="5"/>
    </row>
    <row r="38" spans="1:10" x14ac:dyDescent="0.25">
      <c r="A38" s="1">
        <v>36</v>
      </c>
      <c r="B38" s="1" t="s">
        <v>105</v>
      </c>
      <c r="C38" s="1">
        <v>300</v>
      </c>
      <c r="D38" s="1"/>
      <c r="E38" s="1">
        <v>300</v>
      </c>
      <c r="F38" s="1" t="s">
        <v>12</v>
      </c>
      <c r="G38" s="1" t="s">
        <v>106</v>
      </c>
      <c r="H38" s="1" t="s">
        <v>104</v>
      </c>
      <c r="I38" s="6"/>
      <c r="J38" s="5"/>
    </row>
    <row r="39" spans="1:10" x14ac:dyDescent="0.25">
      <c r="A39" s="1">
        <v>37</v>
      </c>
      <c r="B39" s="1" t="s">
        <v>107</v>
      </c>
      <c r="C39" s="1">
        <v>300</v>
      </c>
      <c r="D39" s="1"/>
      <c r="E39" s="1">
        <v>300</v>
      </c>
      <c r="F39" s="1" t="s">
        <v>12</v>
      </c>
      <c r="G39" s="1" t="s">
        <v>108</v>
      </c>
      <c r="H39" s="1" t="s">
        <v>104</v>
      </c>
      <c r="I39" s="6"/>
      <c r="J39" s="5"/>
    </row>
    <row r="40" spans="1:10" x14ac:dyDescent="0.25">
      <c r="A40" s="1">
        <v>38</v>
      </c>
      <c r="B40" s="1" t="s">
        <v>240</v>
      </c>
      <c r="C40" s="1"/>
      <c r="D40" s="1">
        <v>300</v>
      </c>
      <c r="E40" s="1">
        <v>300</v>
      </c>
      <c r="F40" s="1" t="s">
        <v>12</v>
      </c>
      <c r="G40" s="1" t="s">
        <v>411</v>
      </c>
      <c r="H40" s="1"/>
      <c r="I40" s="6"/>
      <c r="J40" s="5"/>
    </row>
    <row r="41" spans="1:10" x14ac:dyDescent="0.25">
      <c r="A41" s="1">
        <v>39</v>
      </c>
      <c r="B41" s="1" t="s">
        <v>109</v>
      </c>
      <c r="C41" s="1"/>
      <c r="D41" s="1">
        <v>300</v>
      </c>
      <c r="E41" s="1">
        <v>300</v>
      </c>
      <c r="F41" s="1" t="s">
        <v>12</v>
      </c>
      <c r="G41" s="1" t="s">
        <v>110</v>
      </c>
      <c r="H41" s="1"/>
      <c r="I41" s="6"/>
      <c r="J41" s="5"/>
    </row>
    <row r="42" spans="1:10" x14ac:dyDescent="0.25">
      <c r="A42" s="1">
        <v>40</v>
      </c>
      <c r="B42" s="1" t="s">
        <v>111</v>
      </c>
      <c r="C42" s="1"/>
      <c r="D42" s="1">
        <v>300</v>
      </c>
      <c r="E42" s="1">
        <v>300</v>
      </c>
      <c r="F42" s="1" t="s">
        <v>12</v>
      </c>
      <c r="G42" s="1" t="s">
        <v>412</v>
      </c>
      <c r="H42" s="1"/>
      <c r="I42" s="6"/>
      <c r="J42" s="5"/>
    </row>
    <row r="43" spans="1:10" x14ac:dyDescent="0.25">
      <c r="A43" s="1">
        <v>41</v>
      </c>
      <c r="B43" s="1" t="s">
        <v>112</v>
      </c>
      <c r="C43" s="1"/>
      <c r="D43" s="1">
        <v>300</v>
      </c>
      <c r="E43" s="1">
        <v>300</v>
      </c>
      <c r="F43" s="1" t="s">
        <v>12</v>
      </c>
      <c r="G43" s="1" t="s">
        <v>113</v>
      </c>
      <c r="H43" s="1"/>
      <c r="I43" s="6"/>
      <c r="J43" s="5"/>
    </row>
    <row r="44" spans="1:10" x14ac:dyDescent="0.25">
      <c r="A44" s="1">
        <v>42</v>
      </c>
      <c r="B44" s="1" t="s">
        <v>114</v>
      </c>
      <c r="C44" s="1">
        <v>300</v>
      </c>
      <c r="D44" s="1"/>
      <c r="E44" s="1">
        <v>300</v>
      </c>
      <c r="F44" s="1" t="s">
        <v>12</v>
      </c>
      <c r="G44" s="1" t="s">
        <v>115</v>
      </c>
      <c r="H44" s="1" t="s">
        <v>116</v>
      </c>
      <c r="I44" s="6"/>
      <c r="J44" s="5" t="s">
        <v>117</v>
      </c>
    </row>
    <row r="45" spans="1:10" x14ac:dyDescent="0.25">
      <c r="A45" s="1">
        <v>43</v>
      </c>
      <c r="B45" s="1" t="s">
        <v>118</v>
      </c>
      <c r="C45" s="1"/>
      <c r="D45" s="1"/>
      <c r="E45" s="1">
        <v>300</v>
      </c>
      <c r="F45" s="1" t="s">
        <v>12</v>
      </c>
      <c r="G45" s="1" t="s">
        <v>119</v>
      </c>
      <c r="H45" s="1" t="s">
        <v>116</v>
      </c>
      <c r="I45" s="6"/>
      <c r="J45" s="5" t="s">
        <v>117</v>
      </c>
    </row>
    <row r="46" spans="1:10" x14ac:dyDescent="0.25">
      <c r="A46" s="1">
        <v>44</v>
      </c>
      <c r="B46" s="1" t="s">
        <v>120</v>
      </c>
      <c r="C46" s="1"/>
      <c r="D46" s="1"/>
      <c r="E46" s="1">
        <v>300</v>
      </c>
      <c r="F46" s="1" t="s">
        <v>12</v>
      </c>
      <c r="G46" s="1" t="s">
        <v>121</v>
      </c>
      <c r="H46" s="1" t="s">
        <v>116</v>
      </c>
      <c r="I46" s="6"/>
      <c r="J46" s="5" t="s">
        <v>117</v>
      </c>
    </row>
    <row r="47" spans="1:10" x14ac:dyDescent="0.25">
      <c r="A47" s="1">
        <v>45</v>
      </c>
      <c r="B47" s="1" t="s">
        <v>122</v>
      </c>
      <c r="C47" s="1"/>
      <c r="D47" s="1"/>
      <c r="E47" s="1">
        <v>300</v>
      </c>
      <c r="F47" s="1" t="s">
        <v>12</v>
      </c>
      <c r="G47" s="1" t="s">
        <v>123</v>
      </c>
      <c r="H47" s="1" t="s">
        <v>116</v>
      </c>
      <c r="I47" s="6"/>
      <c r="J47" s="5" t="s">
        <v>117</v>
      </c>
    </row>
    <row r="48" spans="1:10" x14ac:dyDescent="0.25">
      <c r="A48" s="1">
        <v>46</v>
      </c>
      <c r="B48" s="1" t="s">
        <v>124</v>
      </c>
      <c r="C48" s="1"/>
      <c r="D48" s="1">
        <v>300</v>
      </c>
      <c r="E48" s="1">
        <v>300</v>
      </c>
      <c r="F48" s="1" t="s">
        <v>12</v>
      </c>
      <c r="G48" s="1" t="s">
        <v>125</v>
      </c>
      <c r="H48" s="1" t="s">
        <v>116</v>
      </c>
      <c r="I48" s="6"/>
      <c r="J48" s="5" t="s">
        <v>117</v>
      </c>
    </row>
    <row r="49" spans="1:10" x14ac:dyDescent="0.25">
      <c r="A49" s="1">
        <v>47</v>
      </c>
      <c r="B49" s="1" t="s">
        <v>126</v>
      </c>
      <c r="C49" s="1"/>
      <c r="D49" s="1">
        <v>300</v>
      </c>
      <c r="E49" s="1">
        <v>300</v>
      </c>
      <c r="F49" s="1" t="s">
        <v>127</v>
      </c>
      <c r="G49" s="1" t="s">
        <v>128</v>
      </c>
      <c r="H49" s="1" t="s">
        <v>116</v>
      </c>
      <c r="I49" s="6"/>
      <c r="J49" s="5" t="s">
        <v>117</v>
      </c>
    </row>
    <row r="50" spans="1:10" x14ac:dyDescent="0.25">
      <c r="A50" s="1">
        <v>48</v>
      </c>
      <c r="B50" s="1" t="s">
        <v>129</v>
      </c>
      <c r="C50" s="1"/>
      <c r="D50" s="1">
        <v>300</v>
      </c>
      <c r="E50" s="1">
        <v>300</v>
      </c>
      <c r="F50" s="1" t="s">
        <v>130</v>
      </c>
      <c r="G50" s="1" t="s">
        <v>131</v>
      </c>
      <c r="H50" s="1" t="s">
        <v>116</v>
      </c>
      <c r="I50" s="6"/>
      <c r="J50" s="5" t="s">
        <v>117</v>
      </c>
    </row>
    <row r="51" spans="1:10" x14ac:dyDescent="0.25">
      <c r="A51" s="1">
        <v>49</v>
      </c>
      <c r="B51" s="1" t="s">
        <v>132</v>
      </c>
      <c r="C51" s="1"/>
      <c r="D51" s="1">
        <v>300</v>
      </c>
      <c r="E51" s="1">
        <v>300</v>
      </c>
      <c r="F51" s="1" t="s">
        <v>12</v>
      </c>
      <c r="G51" s="1" t="s">
        <v>133</v>
      </c>
      <c r="H51" s="1"/>
      <c r="I51" s="6"/>
      <c r="J51" s="5"/>
    </row>
    <row r="52" spans="1:10" x14ac:dyDescent="0.25">
      <c r="A52" s="1">
        <v>50</v>
      </c>
      <c r="B52" s="1" t="s">
        <v>134</v>
      </c>
      <c r="C52" s="1"/>
      <c r="D52" s="1">
        <v>300</v>
      </c>
      <c r="E52" s="1">
        <v>300</v>
      </c>
      <c r="F52" s="1" t="s">
        <v>12</v>
      </c>
      <c r="G52" s="1" t="s">
        <v>135</v>
      </c>
      <c r="H52" s="1"/>
      <c r="I52" s="6"/>
      <c r="J52" s="5"/>
    </row>
    <row r="53" spans="1:10" x14ac:dyDescent="0.25">
      <c r="A53" s="1">
        <v>51</v>
      </c>
      <c r="B53" s="1" t="s">
        <v>136</v>
      </c>
      <c r="C53" s="1"/>
      <c r="D53" s="1">
        <v>300</v>
      </c>
      <c r="E53" s="1">
        <v>300</v>
      </c>
      <c r="F53" s="1" t="s">
        <v>12</v>
      </c>
      <c r="G53" s="1" t="s">
        <v>137</v>
      </c>
      <c r="H53" s="1"/>
      <c r="I53" s="6"/>
      <c r="J53" s="5"/>
    </row>
    <row r="54" spans="1:10" x14ac:dyDescent="0.25">
      <c r="A54" s="1">
        <v>52</v>
      </c>
      <c r="B54" s="1" t="s">
        <v>138</v>
      </c>
      <c r="C54" s="1"/>
      <c r="D54" s="1">
        <v>300</v>
      </c>
      <c r="E54" s="1">
        <v>300</v>
      </c>
      <c r="F54" s="1" t="s">
        <v>12</v>
      </c>
      <c r="G54" s="1"/>
      <c r="H54" s="1"/>
      <c r="I54" s="5"/>
      <c r="J54" s="5"/>
    </row>
    <row r="55" spans="1:10" x14ac:dyDescent="0.25">
      <c r="A55" s="1">
        <v>53</v>
      </c>
      <c r="B55" s="1" t="s">
        <v>139</v>
      </c>
      <c r="C55" s="1"/>
      <c r="D55" s="1">
        <v>300</v>
      </c>
      <c r="E55" s="1">
        <v>300</v>
      </c>
      <c r="F55" s="1" t="s">
        <v>12</v>
      </c>
      <c r="G55" s="1"/>
      <c r="H55" s="1"/>
      <c r="I55" s="5"/>
      <c r="J55" s="5"/>
    </row>
    <row r="56" spans="1:10" x14ac:dyDescent="0.25">
      <c r="A56" s="1">
        <v>54</v>
      </c>
      <c r="B56" s="1" t="s">
        <v>140</v>
      </c>
      <c r="C56" s="1"/>
      <c r="D56" s="1">
        <v>300</v>
      </c>
      <c r="E56" s="1">
        <v>300</v>
      </c>
      <c r="F56" s="1" t="s">
        <v>12</v>
      </c>
      <c r="G56" s="1"/>
      <c r="H56" s="1"/>
      <c r="I56" s="5"/>
      <c r="J56" s="5"/>
    </row>
    <row r="57" spans="1:10" x14ac:dyDescent="0.25">
      <c r="A57" s="1">
        <v>55</v>
      </c>
      <c r="B57" s="1" t="s">
        <v>141</v>
      </c>
      <c r="C57" s="1"/>
      <c r="D57" s="1">
        <v>300</v>
      </c>
      <c r="E57" s="1">
        <v>300</v>
      </c>
      <c r="F57" s="1" t="s">
        <v>12</v>
      </c>
      <c r="G57" s="1"/>
      <c r="H57" s="1"/>
      <c r="I57" s="5"/>
      <c r="J57" s="5"/>
    </row>
    <row r="58" spans="1:10" x14ac:dyDescent="0.25">
      <c r="A58" s="1">
        <v>56</v>
      </c>
      <c r="B58" s="1" t="s">
        <v>142</v>
      </c>
      <c r="C58" s="1"/>
      <c r="D58" s="1">
        <v>300</v>
      </c>
      <c r="E58" s="1">
        <v>300</v>
      </c>
      <c r="F58" s="1" t="s">
        <v>12</v>
      </c>
      <c r="G58" s="1"/>
      <c r="H58" s="1"/>
      <c r="I58" s="5"/>
      <c r="J58" s="5"/>
    </row>
    <row r="59" spans="1:10" x14ac:dyDescent="0.25">
      <c r="A59" s="1">
        <v>57</v>
      </c>
      <c r="B59" s="1" t="s">
        <v>143</v>
      </c>
      <c r="C59" s="1"/>
      <c r="D59" s="1">
        <v>300</v>
      </c>
      <c r="E59" s="1">
        <v>300</v>
      </c>
      <c r="F59" s="1" t="s">
        <v>12</v>
      </c>
      <c r="G59" s="1"/>
      <c r="H59" s="1"/>
      <c r="I59" s="5"/>
      <c r="J59" s="5"/>
    </row>
  </sheetData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10"/>
  <dimension ref="A1:J73"/>
  <sheetViews>
    <sheetView topLeftCell="A52" workbookViewId="0">
      <selection activeCell="B62" sqref="B62"/>
    </sheetView>
  </sheetViews>
  <sheetFormatPr defaultRowHeight="16.5" x14ac:dyDescent="0.25"/>
  <cols>
    <col min="1" max="1" width="5.5" customWidth="1"/>
    <col min="2" max="2" width="14.75" customWidth="1"/>
    <col min="7" max="7" width="12.75" customWidth="1"/>
    <col min="8" max="8" width="30.25" customWidth="1"/>
    <col min="9" max="9" width="14.75" customWidth="1"/>
    <col min="10" max="10" width="13.75" customWidth="1"/>
  </cols>
  <sheetData>
    <row r="1" spans="1:10" x14ac:dyDescent="0.25">
      <c r="A1" s="11" t="s">
        <v>238</v>
      </c>
      <c r="B1" s="12"/>
      <c r="C1" s="12"/>
      <c r="D1" s="12"/>
      <c r="E1" s="12"/>
      <c r="F1" s="13"/>
      <c r="G1" s="14"/>
      <c r="H1" s="14"/>
      <c r="I1" s="14"/>
      <c r="J1" s="14"/>
    </row>
    <row r="2" spans="1:10" x14ac:dyDescent="0.2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6" t="s">
        <v>9</v>
      </c>
      <c r="J2" s="17" t="s">
        <v>10</v>
      </c>
    </row>
    <row r="3" spans="1:10" x14ac:dyDescent="0.25">
      <c r="A3" s="15">
        <v>1</v>
      </c>
      <c r="B3" s="15" t="s">
        <v>11</v>
      </c>
      <c r="C3" s="15"/>
      <c r="D3" s="15"/>
      <c r="E3" s="15">
        <f>C3+D3</f>
        <v>0</v>
      </c>
      <c r="F3" s="15"/>
      <c r="G3" s="15"/>
      <c r="H3" s="15"/>
      <c r="I3" s="16"/>
      <c r="J3" s="17"/>
    </row>
    <row r="4" spans="1:10" x14ac:dyDescent="0.25">
      <c r="A4" s="15">
        <f>A3+1</f>
        <v>2</v>
      </c>
      <c r="B4" s="15" t="s">
        <v>414</v>
      </c>
      <c r="C4" s="15"/>
      <c r="D4" s="15"/>
      <c r="E4" s="15">
        <f t="shared" ref="E4:E66" si="0">C4+D4</f>
        <v>0</v>
      </c>
      <c r="F4" s="15"/>
      <c r="G4" s="15" t="s">
        <v>243</v>
      </c>
      <c r="H4" s="15"/>
      <c r="I4" s="16"/>
      <c r="J4" s="17"/>
    </row>
    <row r="5" spans="1:10" x14ac:dyDescent="0.25">
      <c r="A5" s="15">
        <f t="shared" ref="A5:A68" si="1">A4+1</f>
        <v>3</v>
      </c>
      <c r="B5" s="15" t="s">
        <v>413</v>
      </c>
      <c r="C5" s="15"/>
      <c r="D5" s="15">
        <v>300</v>
      </c>
      <c r="E5" s="15">
        <f t="shared" si="0"/>
        <v>300</v>
      </c>
      <c r="F5" s="15" t="s">
        <v>244</v>
      </c>
      <c r="G5" s="15" t="s">
        <v>245</v>
      </c>
      <c r="H5" s="15" t="s">
        <v>276</v>
      </c>
      <c r="I5" s="16"/>
      <c r="J5" s="17"/>
    </row>
    <row r="6" spans="1:10" x14ac:dyDescent="0.25">
      <c r="A6" s="15">
        <f t="shared" si="1"/>
        <v>4</v>
      </c>
      <c r="B6" s="15" t="s">
        <v>499</v>
      </c>
      <c r="C6" s="15"/>
      <c r="D6" s="15">
        <v>300</v>
      </c>
      <c r="E6" s="15">
        <f t="shared" si="0"/>
        <v>300</v>
      </c>
      <c r="F6" s="15" t="s">
        <v>12</v>
      </c>
      <c r="G6" s="15" t="s">
        <v>501</v>
      </c>
      <c r="H6" s="15" t="s">
        <v>500</v>
      </c>
      <c r="I6" s="16" t="s">
        <v>246</v>
      </c>
      <c r="J6" s="17"/>
    </row>
    <row r="7" spans="1:10" x14ac:dyDescent="0.25">
      <c r="A7" s="15">
        <f t="shared" si="1"/>
        <v>5</v>
      </c>
      <c r="B7" s="15" t="s">
        <v>504</v>
      </c>
      <c r="C7" s="15"/>
      <c r="D7" s="15">
        <v>300</v>
      </c>
      <c r="E7" s="15">
        <f t="shared" si="0"/>
        <v>300</v>
      </c>
      <c r="F7" s="15" t="s">
        <v>12</v>
      </c>
      <c r="G7" s="15" t="s">
        <v>505</v>
      </c>
      <c r="H7" s="15" t="s">
        <v>507</v>
      </c>
      <c r="I7" s="16" t="s">
        <v>248</v>
      </c>
      <c r="J7" s="17"/>
    </row>
    <row r="8" spans="1:10" x14ac:dyDescent="0.25">
      <c r="A8" s="15">
        <f t="shared" si="1"/>
        <v>6</v>
      </c>
      <c r="B8" s="15" t="s">
        <v>508</v>
      </c>
      <c r="C8" s="15"/>
      <c r="D8" s="15">
        <v>300</v>
      </c>
      <c r="E8" s="15">
        <f t="shared" si="0"/>
        <v>300</v>
      </c>
      <c r="F8" s="15" t="s">
        <v>12</v>
      </c>
      <c r="G8" s="15" t="s">
        <v>22</v>
      </c>
      <c r="H8" s="15" t="s">
        <v>249</v>
      </c>
      <c r="I8" s="16" t="s">
        <v>250</v>
      </c>
      <c r="J8" s="17"/>
    </row>
    <row r="9" spans="1:10" x14ac:dyDescent="0.25">
      <c r="A9" s="15">
        <f t="shared" si="1"/>
        <v>7</v>
      </c>
      <c r="B9" s="15" t="s">
        <v>510</v>
      </c>
      <c r="C9" s="15"/>
      <c r="D9" s="15"/>
      <c r="E9" s="15">
        <f t="shared" si="0"/>
        <v>0</v>
      </c>
      <c r="F9" s="15"/>
      <c r="G9" s="15" t="s">
        <v>25</v>
      </c>
      <c r="H9" s="15"/>
      <c r="I9" s="16"/>
      <c r="J9" s="17"/>
    </row>
    <row r="10" spans="1:10" x14ac:dyDescent="0.25">
      <c r="A10" s="15">
        <f t="shared" si="1"/>
        <v>8</v>
      </c>
      <c r="B10" s="15" t="s">
        <v>513</v>
      </c>
      <c r="C10" s="15"/>
      <c r="D10" s="15"/>
      <c r="E10" s="15">
        <f t="shared" si="0"/>
        <v>0</v>
      </c>
      <c r="F10" s="15"/>
      <c r="G10" s="15" t="s">
        <v>27</v>
      </c>
      <c r="H10" s="15"/>
      <c r="I10" s="16"/>
      <c r="J10" s="17"/>
    </row>
    <row r="11" spans="1:10" x14ac:dyDescent="0.25">
      <c r="A11" s="15">
        <f t="shared" si="1"/>
        <v>9</v>
      </c>
      <c r="B11" s="15" t="s">
        <v>28</v>
      </c>
      <c r="C11" s="15"/>
      <c r="D11" s="15"/>
      <c r="E11" s="15">
        <f t="shared" si="0"/>
        <v>0</v>
      </c>
      <c r="F11" s="15"/>
      <c r="G11" s="15" t="s">
        <v>29</v>
      </c>
      <c r="H11" s="15"/>
      <c r="I11" s="16"/>
      <c r="J11" s="17"/>
    </row>
    <row r="12" spans="1:10" x14ac:dyDescent="0.25">
      <c r="A12" s="15">
        <f t="shared" si="1"/>
        <v>10</v>
      </c>
      <c r="B12" s="15" t="s">
        <v>30</v>
      </c>
      <c r="C12" s="15">
        <v>300</v>
      </c>
      <c r="D12" s="15"/>
      <c r="E12" s="15">
        <f t="shared" si="0"/>
        <v>300</v>
      </c>
      <c r="F12" s="15" t="s">
        <v>251</v>
      </c>
      <c r="G12" s="15" t="s">
        <v>31</v>
      </c>
      <c r="H12" s="15" t="s">
        <v>32</v>
      </c>
      <c r="I12" s="16" t="s">
        <v>33</v>
      </c>
      <c r="J12" s="17" t="s">
        <v>34</v>
      </c>
    </row>
    <row r="13" spans="1:10" x14ac:dyDescent="0.25">
      <c r="A13" s="15">
        <f t="shared" si="1"/>
        <v>11</v>
      </c>
      <c r="B13" s="15" t="s">
        <v>35</v>
      </c>
      <c r="C13" s="15"/>
      <c r="D13" s="15">
        <v>300</v>
      </c>
      <c r="E13" s="15">
        <f t="shared" si="0"/>
        <v>300</v>
      </c>
      <c r="F13" s="15" t="s">
        <v>12</v>
      </c>
      <c r="G13" s="15" t="s">
        <v>36</v>
      </c>
      <c r="H13" s="15" t="s">
        <v>252</v>
      </c>
      <c r="I13" s="16" t="s">
        <v>38</v>
      </c>
      <c r="J13" s="17" t="s">
        <v>34</v>
      </c>
    </row>
    <row r="14" spans="1:10" x14ac:dyDescent="0.25">
      <c r="A14" s="15">
        <f t="shared" si="1"/>
        <v>12</v>
      </c>
      <c r="B14" s="15" t="s">
        <v>39</v>
      </c>
      <c r="C14" s="15"/>
      <c r="D14" s="15">
        <v>300</v>
      </c>
      <c r="E14" s="15">
        <f t="shared" si="0"/>
        <v>300</v>
      </c>
      <c r="F14" s="15" t="s">
        <v>12</v>
      </c>
      <c r="G14" s="15" t="s">
        <v>40</v>
      </c>
      <c r="H14" s="15" t="s">
        <v>253</v>
      </c>
      <c r="I14" s="16" t="s">
        <v>42</v>
      </c>
      <c r="J14" s="17" t="s">
        <v>34</v>
      </c>
    </row>
    <row r="15" spans="1:10" x14ac:dyDescent="0.25">
      <c r="A15" s="15">
        <f t="shared" si="1"/>
        <v>13</v>
      </c>
      <c r="B15" s="15" t="s">
        <v>43</v>
      </c>
      <c r="C15" s="15">
        <v>300</v>
      </c>
      <c r="D15" s="15"/>
      <c r="E15" s="15">
        <f t="shared" si="0"/>
        <v>300</v>
      </c>
      <c r="F15" s="15" t="s">
        <v>277</v>
      </c>
      <c r="G15" s="15" t="s">
        <v>44</v>
      </c>
      <c r="H15" s="15" t="s">
        <v>254</v>
      </c>
      <c r="I15" s="16" t="s">
        <v>46</v>
      </c>
      <c r="J15" s="17" t="s">
        <v>34</v>
      </c>
    </row>
    <row r="16" spans="1:10" x14ac:dyDescent="0.25">
      <c r="A16" s="15">
        <f t="shared" si="1"/>
        <v>14</v>
      </c>
      <c r="B16" s="15" t="s">
        <v>516</v>
      </c>
      <c r="C16" s="15"/>
      <c r="D16" s="15"/>
      <c r="E16" s="15">
        <f t="shared" si="0"/>
        <v>0</v>
      </c>
      <c r="F16" s="15"/>
      <c r="G16" s="15" t="s">
        <v>48</v>
      </c>
      <c r="H16" s="15" t="s">
        <v>49</v>
      </c>
      <c r="I16" s="16" t="s">
        <v>50</v>
      </c>
      <c r="J16" s="17" t="s">
        <v>51</v>
      </c>
    </row>
    <row r="17" spans="1:10" x14ac:dyDescent="0.25">
      <c r="A17" s="15">
        <f t="shared" si="1"/>
        <v>15</v>
      </c>
      <c r="B17" s="15" t="s">
        <v>52</v>
      </c>
      <c r="C17" s="15"/>
      <c r="D17" s="15"/>
      <c r="E17" s="15">
        <f t="shared" si="0"/>
        <v>0</v>
      </c>
      <c r="F17" s="15"/>
      <c r="G17" s="15" t="s">
        <v>53</v>
      </c>
      <c r="H17" s="15" t="s">
        <v>255</v>
      </c>
      <c r="I17" s="16" t="s">
        <v>55</v>
      </c>
      <c r="J17" s="17" t="s">
        <v>51</v>
      </c>
    </row>
    <row r="18" spans="1:10" x14ac:dyDescent="0.25">
      <c r="A18" s="15">
        <f t="shared" si="1"/>
        <v>16</v>
      </c>
      <c r="B18" s="15" t="s">
        <v>56</v>
      </c>
      <c r="C18" s="15"/>
      <c r="D18" s="15"/>
      <c r="E18" s="15">
        <f t="shared" si="0"/>
        <v>0</v>
      </c>
      <c r="F18" s="15"/>
      <c r="G18" s="15" t="s">
        <v>57</v>
      </c>
      <c r="H18" s="15" t="s">
        <v>256</v>
      </c>
      <c r="I18" s="16" t="s">
        <v>59</v>
      </c>
      <c r="J18" s="17" t="s">
        <v>51</v>
      </c>
    </row>
    <row r="19" spans="1:10" x14ac:dyDescent="0.25">
      <c r="A19" s="15">
        <f t="shared" si="1"/>
        <v>17</v>
      </c>
      <c r="B19" s="15" t="s">
        <v>60</v>
      </c>
      <c r="C19" s="15"/>
      <c r="D19" s="15"/>
      <c r="E19" s="15">
        <f t="shared" si="0"/>
        <v>0</v>
      </c>
      <c r="F19" s="15"/>
      <c r="G19" s="15" t="s">
        <v>61</v>
      </c>
      <c r="H19" s="15"/>
      <c r="I19" s="16"/>
      <c r="J19" s="17"/>
    </row>
    <row r="20" spans="1:10" x14ac:dyDescent="0.25">
      <c r="A20" s="15">
        <f t="shared" si="1"/>
        <v>18</v>
      </c>
      <c r="B20" s="15" t="s">
        <v>62</v>
      </c>
      <c r="C20" s="15"/>
      <c r="D20" s="15"/>
      <c r="E20" s="15">
        <f t="shared" si="0"/>
        <v>0</v>
      </c>
      <c r="F20" s="15"/>
      <c r="G20" s="15" t="s">
        <v>63</v>
      </c>
      <c r="H20" s="15"/>
      <c r="I20" s="16"/>
      <c r="J20" s="17"/>
    </row>
    <row r="21" spans="1:10" x14ac:dyDescent="0.25">
      <c r="A21" s="15">
        <f t="shared" si="1"/>
        <v>19</v>
      </c>
      <c r="B21" s="15" t="s">
        <v>64</v>
      </c>
      <c r="C21" s="15"/>
      <c r="D21" s="15">
        <v>300</v>
      </c>
      <c r="E21" s="15">
        <f t="shared" si="0"/>
        <v>300</v>
      </c>
      <c r="F21" s="15"/>
      <c r="G21" s="15" t="s">
        <v>281</v>
      </c>
      <c r="H21" s="15"/>
      <c r="I21" s="16"/>
      <c r="J21" s="17"/>
    </row>
    <row r="22" spans="1:10" x14ac:dyDescent="0.25">
      <c r="A22" s="15">
        <f t="shared" si="1"/>
        <v>20</v>
      </c>
      <c r="B22" s="15" t="s">
        <v>518</v>
      </c>
      <c r="C22" s="15"/>
      <c r="D22" s="15"/>
      <c r="E22" s="15">
        <f t="shared" si="0"/>
        <v>0</v>
      </c>
      <c r="F22" s="15"/>
      <c r="G22" s="15" t="s">
        <v>67</v>
      </c>
      <c r="H22" s="15" t="s">
        <v>520</v>
      </c>
      <c r="I22" s="16"/>
      <c r="J22" s="17" t="s">
        <v>69</v>
      </c>
    </row>
    <row r="23" spans="1:10" x14ac:dyDescent="0.25">
      <c r="A23" s="15">
        <f t="shared" si="1"/>
        <v>21</v>
      </c>
      <c r="B23" s="15" t="s">
        <v>522</v>
      </c>
      <c r="C23" s="15"/>
      <c r="D23" s="15"/>
      <c r="E23" s="15">
        <f t="shared" si="0"/>
        <v>0</v>
      </c>
      <c r="F23" s="15"/>
      <c r="G23" s="15" t="s">
        <v>71</v>
      </c>
      <c r="H23" s="15" t="s">
        <v>524</v>
      </c>
      <c r="I23" s="16"/>
      <c r="J23" s="17" t="s">
        <v>69</v>
      </c>
    </row>
    <row r="24" spans="1:10" x14ac:dyDescent="0.25">
      <c r="A24" s="15">
        <f t="shared" si="1"/>
        <v>22</v>
      </c>
      <c r="B24" s="15" t="s">
        <v>525</v>
      </c>
      <c r="C24" s="15"/>
      <c r="D24" s="15"/>
      <c r="E24" s="15">
        <f t="shared" si="0"/>
        <v>0</v>
      </c>
      <c r="F24" s="15"/>
      <c r="G24" s="15" t="s">
        <v>74</v>
      </c>
      <c r="H24" s="15" t="s">
        <v>258</v>
      </c>
      <c r="I24" s="16"/>
      <c r="J24" s="17" t="s">
        <v>69</v>
      </c>
    </row>
    <row r="25" spans="1:10" x14ac:dyDescent="0.25">
      <c r="A25" s="15">
        <f t="shared" si="1"/>
        <v>23</v>
      </c>
      <c r="B25" s="15" t="s">
        <v>527</v>
      </c>
      <c r="C25" s="15"/>
      <c r="D25" s="15"/>
      <c r="E25" s="15">
        <f t="shared" si="0"/>
        <v>0</v>
      </c>
      <c r="F25" s="15"/>
      <c r="G25" s="15" t="s">
        <v>77</v>
      </c>
      <c r="H25" s="15" t="s">
        <v>524</v>
      </c>
      <c r="I25" s="16"/>
      <c r="J25" s="17" t="s">
        <v>69</v>
      </c>
    </row>
    <row r="26" spans="1:10" x14ac:dyDescent="0.25">
      <c r="A26" s="15">
        <f t="shared" si="1"/>
        <v>24</v>
      </c>
      <c r="B26" s="15" t="s">
        <v>79</v>
      </c>
      <c r="C26" s="15"/>
      <c r="D26" s="15">
        <v>300</v>
      </c>
      <c r="E26" s="15">
        <f t="shared" si="0"/>
        <v>300</v>
      </c>
      <c r="F26" s="15" t="s">
        <v>277</v>
      </c>
      <c r="G26" s="15" t="s">
        <v>448</v>
      </c>
      <c r="H26" s="15" t="s">
        <v>81</v>
      </c>
      <c r="I26" s="16" t="s">
        <v>82</v>
      </c>
      <c r="J26" s="17" t="s">
        <v>83</v>
      </c>
    </row>
    <row r="27" spans="1:10" x14ac:dyDescent="0.25">
      <c r="A27" s="15">
        <f t="shared" si="1"/>
        <v>25</v>
      </c>
      <c r="B27" s="15" t="s">
        <v>84</v>
      </c>
      <c r="C27" s="15"/>
      <c r="D27" s="15"/>
      <c r="E27" s="15">
        <f t="shared" si="0"/>
        <v>0</v>
      </c>
      <c r="F27" s="15"/>
      <c r="G27" s="15" t="s">
        <v>473</v>
      </c>
      <c r="H27" s="15" t="s">
        <v>85</v>
      </c>
      <c r="I27" s="16" t="s">
        <v>86</v>
      </c>
      <c r="J27" s="17" t="s">
        <v>87</v>
      </c>
    </row>
    <row r="28" spans="1:10" x14ac:dyDescent="0.25">
      <c r="A28" s="15">
        <f t="shared" si="1"/>
        <v>26</v>
      </c>
      <c r="B28" s="15" t="s">
        <v>88</v>
      </c>
      <c r="C28" s="15"/>
      <c r="D28" s="15"/>
      <c r="E28" s="15">
        <f t="shared" si="0"/>
        <v>0</v>
      </c>
      <c r="F28" s="15"/>
      <c r="G28" s="15"/>
      <c r="H28" s="15" t="s">
        <v>85</v>
      </c>
      <c r="I28" s="16" t="s">
        <v>86</v>
      </c>
      <c r="J28" s="17" t="s">
        <v>87</v>
      </c>
    </row>
    <row r="29" spans="1:10" x14ac:dyDescent="0.25">
      <c r="A29" s="15">
        <f t="shared" si="1"/>
        <v>27</v>
      </c>
      <c r="B29" s="15" t="s">
        <v>528</v>
      </c>
      <c r="C29" s="15"/>
      <c r="D29" s="15"/>
      <c r="E29" s="15">
        <f t="shared" si="0"/>
        <v>0</v>
      </c>
      <c r="F29" s="15"/>
      <c r="G29" s="15" t="s">
        <v>91</v>
      </c>
      <c r="H29" s="15"/>
      <c r="I29" s="16"/>
      <c r="J29" s="17"/>
    </row>
    <row r="30" spans="1:10" x14ac:dyDescent="0.25">
      <c r="A30" s="15">
        <f t="shared" si="1"/>
        <v>28</v>
      </c>
      <c r="B30" s="15" t="s">
        <v>530</v>
      </c>
      <c r="C30" s="15"/>
      <c r="D30" s="15"/>
      <c r="E30" s="15">
        <f t="shared" si="0"/>
        <v>0</v>
      </c>
      <c r="F30" s="15"/>
      <c r="G30" s="15" t="s">
        <v>93</v>
      </c>
      <c r="H30" s="15"/>
      <c r="I30" s="16"/>
      <c r="J30" s="17"/>
    </row>
    <row r="31" spans="1:10" x14ac:dyDescent="0.25">
      <c r="A31" s="15">
        <f t="shared" si="1"/>
        <v>29</v>
      </c>
      <c r="B31" s="15" t="s">
        <v>532</v>
      </c>
      <c r="C31" s="15"/>
      <c r="D31" s="15"/>
      <c r="E31" s="15">
        <f t="shared" si="0"/>
        <v>0</v>
      </c>
      <c r="F31" s="15"/>
      <c r="G31" s="15" t="s">
        <v>95</v>
      </c>
      <c r="H31" s="15"/>
      <c r="I31" s="16"/>
      <c r="J31" s="17"/>
    </row>
    <row r="32" spans="1:10" x14ac:dyDescent="0.25">
      <c r="A32" s="15">
        <f t="shared" si="1"/>
        <v>30</v>
      </c>
      <c r="B32" s="15" t="s">
        <v>535</v>
      </c>
      <c r="C32" s="15"/>
      <c r="D32" s="15"/>
      <c r="E32" s="15">
        <f t="shared" si="0"/>
        <v>0</v>
      </c>
      <c r="F32" s="15"/>
      <c r="G32" s="15" t="s">
        <v>97</v>
      </c>
      <c r="H32" s="15"/>
      <c r="I32" s="16"/>
      <c r="J32" s="17"/>
    </row>
    <row r="33" spans="1:10" x14ac:dyDescent="0.25">
      <c r="A33" s="15">
        <f t="shared" si="1"/>
        <v>31</v>
      </c>
      <c r="B33" s="15" t="s">
        <v>98</v>
      </c>
      <c r="C33" s="15"/>
      <c r="D33" s="15"/>
      <c r="E33" s="15">
        <f t="shared" si="0"/>
        <v>0</v>
      </c>
      <c r="F33" s="15"/>
      <c r="G33" s="15"/>
      <c r="H33" s="15"/>
      <c r="I33" s="16"/>
      <c r="J33" s="17"/>
    </row>
    <row r="34" spans="1:10" x14ac:dyDescent="0.25">
      <c r="A34" s="15">
        <f t="shared" si="1"/>
        <v>32</v>
      </c>
      <c r="B34" s="15" t="s">
        <v>99</v>
      </c>
      <c r="C34" s="15"/>
      <c r="D34" s="15"/>
      <c r="E34" s="15">
        <f t="shared" si="0"/>
        <v>0</v>
      </c>
      <c r="F34" s="15"/>
      <c r="G34" s="15"/>
      <c r="H34" s="15"/>
      <c r="I34" s="16"/>
      <c r="J34" s="17"/>
    </row>
    <row r="35" spans="1:10" x14ac:dyDescent="0.25">
      <c r="A35" s="15">
        <f t="shared" si="1"/>
        <v>33</v>
      </c>
      <c r="B35" s="15" t="s">
        <v>100</v>
      </c>
      <c r="C35" s="15"/>
      <c r="D35" s="15"/>
      <c r="E35" s="15">
        <f t="shared" si="0"/>
        <v>0</v>
      </c>
      <c r="F35" s="15"/>
      <c r="G35" s="15"/>
      <c r="H35" s="15"/>
      <c r="I35" s="16"/>
      <c r="J35" s="17"/>
    </row>
    <row r="36" spans="1:10" x14ac:dyDescent="0.25">
      <c r="A36" s="15">
        <f t="shared" si="1"/>
        <v>34</v>
      </c>
      <c r="B36" s="15" t="s">
        <v>101</v>
      </c>
      <c r="C36" s="15"/>
      <c r="D36" s="15"/>
      <c r="E36" s="15">
        <f t="shared" si="0"/>
        <v>0</v>
      </c>
      <c r="F36" s="15"/>
      <c r="G36" s="15"/>
      <c r="H36" s="15"/>
      <c r="I36" s="16"/>
      <c r="J36" s="17"/>
    </row>
    <row r="37" spans="1:10" x14ac:dyDescent="0.25">
      <c r="A37" s="15">
        <f t="shared" si="1"/>
        <v>35</v>
      </c>
      <c r="B37" s="15" t="s">
        <v>102</v>
      </c>
      <c r="C37" s="15"/>
      <c r="D37" s="15">
        <v>300</v>
      </c>
      <c r="E37" s="15">
        <f t="shared" si="0"/>
        <v>300</v>
      </c>
      <c r="F37" s="15" t="s">
        <v>259</v>
      </c>
      <c r="G37" s="15" t="s">
        <v>103</v>
      </c>
      <c r="H37" s="15" t="s">
        <v>104</v>
      </c>
      <c r="I37" s="16"/>
      <c r="J37" s="17"/>
    </row>
    <row r="38" spans="1:10" x14ac:dyDescent="0.25">
      <c r="A38" s="15">
        <f t="shared" si="1"/>
        <v>36</v>
      </c>
      <c r="B38" s="15" t="s">
        <v>538</v>
      </c>
      <c r="C38" s="15"/>
      <c r="D38" s="15"/>
      <c r="E38" s="15">
        <f t="shared" si="0"/>
        <v>0</v>
      </c>
      <c r="F38" s="15"/>
      <c r="G38" s="15" t="s">
        <v>106</v>
      </c>
      <c r="H38" s="15" t="s">
        <v>104</v>
      </c>
      <c r="I38" s="16"/>
      <c r="J38" s="17"/>
    </row>
    <row r="39" spans="1:10" x14ac:dyDescent="0.25">
      <c r="A39" s="15">
        <f t="shared" si="1"/>
        <v>37</v>
      </c>
      <c r="B39" s="15" t="s">
        <v>541</v>
      </c>
      <c r="C39" s="15"/>
      <c r="D39" s="15"/>
      <c r="E39" s="15">
        <f t="shared" si="0"/>
        <v>0</v>
      </c>
      <c r="F39" s="15"/>
      <c r="G39" s="15" t="s">
        <v>108</v>
      </c>
      <c r="H39" s="15" t="s">
        <v>543</v>
      </c>
      <c r="I39" s="16"/>
      <c r="J39" s="17"/>
    </row>
    <row r="40" spans="1:10" x14ac:dyDescent="0.25">
      <c r="A40" s="15">
        <f t="shared" si="1"/>
        <v>38</v>
      </c>
      <c r="B40" s="15" t="s">
        <v>550</v>
      </c>
      <c r="C40" s="15"/>
      <c r="D40" s="15">
        <v>300</v>
      </c>
      <c r="E40" s="15">
        <f t="shared" si="0"/>
        <v>300</v>
      </c>
      <c r="F40" s="15" t="s">
        <v>260</v>
      </c>
      <c r="G40" s="15" t="s">
        <v>411</v>
      </c>
      <c r="H40" s="15" t="s">
        <v>548</v>
      </c>
      <c r="I40" s="16"/>
      <c r="J40" s="17"/>
    </row>
    <row r="41" spans="1:10" x14ac:dyDescent="0.25">
      <c r="A41" s="15">
        <f t="shared" si="1"/>
        <v>39</v>
      </c>
      <c r="B41" s="15" t="s">
        <v>546</v>
      </c>
      <c r="C41" s="15"/>
      <c r="D41" s="15">
        <v>300</v>
      </c>
      <c r="E41" s="15">
        <f t="shared" si="0"/>
        <v>300</v>
      </c>
      <c r="F41" s="15" t="s">
        <v>12</v>
      </c>
      <c r="G41" s="15" t="s">
        <v>314</v>
      </c>
      <c r="H41" s="15" t="s">
        <v>275</v>
      </c>
      <c r="I41" s="16"/>
      <c r="J41" s="17"/>
    </row>
    <row r="42" spans="1:10" x14ac:dyDescent="0.25">
      <c r="A42" s="15">
        <f t="shared" si="1"/>
        <v>40</v>
      </c>
      <c r="B42" s="15" t="s">
        <v>552</v>
      </c>
      <c r="C42" s="15">
        <v>300</v>
      </c>
      <c r="D42" s="15">
        <v>300</v>
      </c>
      <c r="E42" s="15">
        <f t="shared" si="0"/>
        <v>600</v>
      </c>
      <c r="F42" s="15" t="s">
        <v>264</v>
      </c>
      <c r="G42" s="15" t="s">
        <v>412</v>
      </c>
      <c r="H42" s="15" t="s">
        <v>275</v>
      </c>
      <c r="I42" s="16"/>
      <c r="J42" s="17"/>
    </row>
    <row r="43" spans="1:10" x14ac:dyDescent="0.25">
      <c r="A43" s="15">
        <f t="shared" si="1"/>
        <v>41</v>
      </c>
      <c r="B43" s="15" t="s">
        <v>553</v>
      </c>
      <c r="C43" s="15"/>
      <c r="D43" s="15"/>
      <c r="E43" s="15">
        <f t="shared" si="0"/>
        <v>0</v>
      </c>
      <c r="F43" s="15"/>
      <c r="G43" s="15" t="s">
        <v>113</v>
      </c>
      <c r="H43" s="15"/>
      <c r="I43" s="16"/>
      <c r="J43" s="17"/>
    </row>
    <row r="44" spans="1:10" x14ac:dyDescent="0.25">
      <c r="A44" s="15">
        <f t="shared" si="1"/>
        <v>42</v>
      </c>
      <c r="B44" s="15" t="s">
        <v>555</v>
      </c>
      <c r="C44" s="15"/>
      <c r="D44" s="15">
        <v>300</v>
      </c>
      <c r="E44" s="15">
        <f t="shared" si="0"/>
        <v>300</v>
      </c>
      <c r="F44" s="15" t="s">
        <v>12</v>
      </c>
      <c r="G44" s="15" t="s">
        <v>115</v>
      </c>
      <c r="H44" s="15" t="s">
        <v>116</v>
      </c>
      <c r="I44" s="16"/>
      <c r="J44" s="17" t="s">
        <v>117</v>
      </c>
    </row>
    <row r="45" spans="1:10" x14ac:dyDescent="0.25">
      <c r="A45" s="15">
        <f t="shared" si="1"/>
        <v>43</v>
      </c>
      <c r="B45" s="15" t="s">
        <v>559</v>
      </c>
      <c r="C45" s="15">
        <v>300</v>
      </c>
      <c r="D45" s="15"/>
      <c r="E45" s="15">
        <f t="shared" si="0"/>
        <v>300</v>
      </c>
      <c r="F45" s="15" t="s">
        <v>12</v>
      </c>
      <c r="G45" s="15" t="s">
        <v>119</v>
      </c>
      <c r="H45" s="15" t="s">
        <v>116</v>
      </c>
      <c r="I45" s="16"/>
      <c r="J45" s="17" t="s">
        <v>117</v>
      </c>
    </row>
    <row r="46" spans="1:10" x14ac:dyDescent="0.25">
      <c r="A46" s="15">
        <f t="shared" si="1"/>
        <v>44</v>
      </c>
      <c r="B46" s="15" t="s">
        <v>560</v>
      </c>
      <c r="C46" s="15"/>
      <c r="D46" s="15">
        <v>300</v>
      </c>
      <c r="E46" s="15">
        <f t="shared" si="0"/>
        <v>300</v>
      </c>
      <c r="F46" s="15" t="s">
        <v>12</v>
      </c>
      <c r="G46" s="15" t="s">
        <v>121</v>
      </c>
      <c r="H46" s="15" t="s">
        <v>116</v>
      </c>
      <c r="I46" s="16"/>
      <c r="J46" s="17" t="s">
        <v>117</v>
      </c>
    </row>
    <row r="47" spans="1:10" x14ac:dyDescent="0.25">
      <c r="A47" s="15">
        <f t="shared" si="1"/>
        <v>45</v>
      </c>
      <c r="B47" s="15" t="s">
        <v>561</v>
      </c>
      <c r="C47" s="15"/>
      <c r="D47" s="15">
        <v>300</v>
      </c>
      <c r="E47" s="15">
        <f t="shared" si="0"/>
        <v>300</v>
      </c>
      <c r="F47" s="15" t="s">
        <v>12</v>
      </c>
      <c r="G47" s="15" t="s">
        <v>123</v>
      </c>
      <c r="H47" s="15" t="s">
        <v>558</v>
      </c>
      <c r="I47" s="16"/>
      <c r="J47" s="17" t="s">
        <v>117</v>
      </c>
    </row>
    <row r="48" spans="1:10" x14ac:dyDescent="0.25">
      <c r="A48" s="15">
        <f t="shared" si="1"/>
        <v>46</v>
      </c>
      <c r="B48" s="15" t="s">
        <v>562</v>
      </c>
      <c r="C48" s="15"/>
      <c r="D48" s="15">
        <v>300</v>
      </c>
      <c r="E48" s="15">
        <f t="shared" si="0"/>
        <v>300</v>
      </c>
      <c r="F48" s="15" t="s">
        <v>12</v>
      </c>
      <c r="G48" s="15" t="s">
        <v>125</v>
      </c>
      <c r="H48" s="15" t="s">
        <v>116</v>
      </c>
      <c r="I48" s="16"/>
      <c r="J48" s="17" t="s">
        <v>117</v>
      </c>
    </row>
    <row r="49" spans="1:10" x14ac:dyDescent="0.25">
      <c r="A49" s="15">
        <f t="shared" si="1"/>
        <v>47</v>
      </c>
      <c r="B49" s="15" t="s">
        <v>564</v>
      </c>
      <c r="C49" s="15"/>
      <c r="D49" s="15">
        <v>300</v>
      </c>
      <c r="E49" s="15">
        <f t="shared" si="0"/>
        <v>300</v>
      </c>
      <c r="F49" s="15" t="s">
        <v>12</v>
      </c>
      <c r="G49" s="15" t="s">
        <v>128</v>
      </c>
      <c r="H49" s="15" t="s">
        <v>116</v>
      </c>
      <c r="I49" s="16"/>
      <c r="J49" s="17" t="s">
        <v>117</v>
      </c>
    </row>
    <row r="50" spans="1:10" x14ac:dyDescent="0.25">
      <c r="A50" s="15">
        <f t="shared" si="1"/>
        <v>48</v>
      </c>
      <c r="B50" s="15" t="s">
        <v>565</v>
      </c>
      <c r="C50" s="15">
        <v>300</v>
      </c>
      <c r="D50" s="15"/>
      <c r="E50" s="15">
        <f t="shared" si="0"/>
        <v>300</v>
      </c>
      <c r="F50" s="15" t="s">
        <v>12</v>
      </c>
      <c r="G50" s="15" t="s">
        <v>131</v>
      </c>
      <c r="H50" s="15" t="s">
        <v>274</v>
      </c>
      <c r="I50" s="16"/>
      <c r="J50" s="17" t="s">
        <v>117</v>
      </c>
    </row>
    <row r="51" spans="1:10" x14ac:dyDescent="0.25">
      <c r="A51" s="15">
        <f t="shared" si="1"/>
        <v>49</v>
      </c>
      <c r="B51" s="15" t="s">
        <v>566</v>
      </c>
      <c r="C51" s="15"/>
      <c r="D51" s="15">
        <v>300</v>
      </c>
      <c r="E51" s="15">
        <f t="shared" si="0"/>
        <v>300</v>
      </c>
      <c r="F51" s="15" t="s">
        <v>12</v>
      </c>
      <c r="G51" s="15" t="s">
        <v>133</v>
      </c>
      <c r="H51" s="15" t="s">
        <v>273</v>
      </c>
      <c r="I51" s="16"/>
      <c r="J51" s="17"/>
    </row>
    <row r="52" spans="1:10" x14ac:dyDescent="0.25">
      <c r="A52" s="15">
        <f t="shared" si="1"/>
        <v>50</v>
      </c>
      <c r="B52" s="15" t="s">
        <v>567</v>
      </c>
      <c r="C52" s="15">
        <v>300</v>
      </c>
      <c r="D52" s="15"/>
      <c r="E52" s="15">
        <f t="shared" si="0"/>
        <v>300</v>
      </c>
      <c r="F52" s="15" t="s">
        <v>12</v>
      </c>
      <c r="G52" s="15" t="s">
        <v>135</v>
      </c>
      <c r="H52" s="15" t="s">
        <v>273</v>
      </c>
      <c r="I52" s="16"/>
      <c r="J52" s="17"/>
    </row>
    <row r="53" spans="1:10" x14ac:dyDescent="0.25">
      <c r="A53" s="15">
        <f t="shared" si="1"/>
        <v>51</v>
      </c>
      <c r="B53" s="15" t="s">
        <v>568</v>
      </c>
      <c r="C53" s="15"/>
      <c r="D53" s="15">
        <v>300</v>
      </c>
      <c r="E53" s="15">
        <f t="shared" si="0"/>
        <v>300</v>
      </c>
      <c r="F53" s="15" t="s">
        <v>12</v>
      </c>
      <c r="G53" s="15" t="s">
        <v>137</v>
      </c>
      <c r="H53" s="15" t="s">
        <v>569</v>
      </c>
      <c r="I53" s="16"/>
      <c r="J53" s="17"/>
    </row>
    <row r="54" spans="1:10" x14ac:dyDescent="0.25">
      <c r="A54" s="15">
        <f t="shared" si="1"/>
        <v>52</v>
      </c>
      <c r="B54" s="15" t="s">
        <v>138</v>
      </c>
      <c r="C54" s="15"/>
      <c r="D54" s="15"/>
      <c r="E54" s="15">
        <f t="shared" si="0"/>
        <v>0</v>
      </c>
      <c r="F54" s="15"/>
      <c r="G54" s="15"/>
      <c r="H54" s="15"/>
      <c r="I54" s="17"/>
      <c r="J54" s="17"/>
    </row>
    <row r="55" spans="1:10" x14ac:dyDescent="0.25">
      <c r="A55" s="15">
        <f t="shared" si="1"/>
        <v>53</v>
      </c>
      <c r="B55" s="15" t="s">
        <v>139</v>
      </c>
      <c r="C55" s="15"/>
      <c r="D55" s="15"/>
      <c r="E55" s="15">
        <f t="shared" si="0"/>
        <v>0</v>
      </c>
      <c r="F55" s="15"/>
      <c r="G55" s="15"/>
      <c r="H55" s="15"/>
      <c r="I55" s="17"/>
      <c r="J55" s="17"/>
    </row>
    <row r="56" spans="1:10" x14ac:dyDescent="0.25">
      <c r="A56" s="15">
        <f t="shared" si="1"/>
        <v>54</v>
      </c>
      <c r="B56" s="15" t="s">
        <v>140</v>
      </c>
      <c r="C56" s="15"/>
      <c r="D56" s="15"/>
      <c r="E56" s="15">
        <f t="shared" si="0"/>
        <v>0</v>
      </c>
      <c r="F56" s="15"/>
      <c r="G56" s="15"/>
      <c r="H56" s="15"/>
      <c r="I56" s="17"/>
      <c r="J56" s="17"/>
    </row>
    <row r="57" spans="1:10" x14ac:dyDescent="0.25">
      <c r="A57" s="15">
        <f t="shared" si="1"/>
        <v>55</v>
      </c>
      <c r="B57" s="15" t="s">
        <v>141</v>
      </c>
      <c r="C57" s="15"/>
      <c r="D57" s="15"/>
      <c r="E57" s="15">
        <f t="shared" si="0"/>
        <v>0</v>
      </c>
      <c r="F57" s="15"/>
      <c r="G57" s="15"/>
      <c r="H57" s="15"/>
      <c r="I57" s="17"/>
      <c r="J57" s="17"/>
    </row>
    <row r="58" spans="1:10" x14ac:dyDescent="0.25">
      <c r="A58" s="15">
        <f t="shared" si="1"/>
        <v>56</v>
      </c>
      <c r="B58" s="15" t="s">
        <v>142</v>
      </c>
      <c r="C58" s="15"/>
      <c r="D58" s="15"/>
      <c r="E58" s="15">
        <f t="shared" si="0"/>
        <v>0</v>
      </c>
      <c r="F58" s="15"/>
      <c r="G58" s="15"/>
      <c r="H58" s="15"/>
      <c r="I58" s="17"/>
      <c r="J58" s="17"/>
    </row>
    <row r="59" spans="1:10" x14ac:dyDescent="0.25">
      <c r="A59" s="15">
        <f t="shared" si="1"/>
        <v>57</v>
      </c>
      <c r="B59" s="15" t="s">
        <v>143</v>
      </c>
      <c r="C59" s="15"/>
      <c r="D59" s="15"/>
      <c r="E59" s="15">
        <f t="shared" si="0"/>
        <v>0</v>
      </c>
      <c r="F59" s="15"/>
      <c r="G59" s="15"/>
      <c r="H59" s="15"/>
      <c r="I59" s="17"/>
      <c r="J59" s="17"/>
    </row>
    <row r="60" spans="1:10" x14ac:dyDescent="0.25">
      <c r="A60" s="15">
        <f t="shared" si="1"/>
        <v>58</v>
      </c>
      <c r="B60" s="15" t="s">
        <v>573</v>
      </c>
      <c r="C60" s="15">
        <v>300</v>
      </c>
      <c r="D60" s="15"/>
      <c r="E60" s="15">
        <f t="shared" si="0"/>
        <v>300</v>
      </c>
      <c r="F60" s="15" t="s">
        <v>12</v>
      </c>
      <c r="G60" s="15" t="s">
        <v>261</v>
      </c>
      <c r="H60" s="15" t="s">
        <v>576</v>
      </c>
      <c r="I60" s="15"/>
      <c r="J60" s="15"/>
    </row>
    <row r="61" spans="1:10" x14ac:dyDescent="0.25">
      <c r="A61" s="15">
        <f t="shared" si="1"/>
        <v>59</v>
      </c>
      <c r="B61" s="15" t="s">
        <v>262</v>
      </c>
      <c r="C61" s="15"/>
      <c r="D61" s="15">
        <v>300</v>
      </c>
      <c r="E61" s="15">
        <f t="shared" si="0"/>
        <v>300</v>
      </c>
      <c r="F61" s="15" t="s">
        <v>12</v>
      </c>
      <c r="G61" s="15" t="s">
        <v>263</v>
      </c>
      <c r="H61" s="15" t="s">
        <v>269</v>
      </c>
      <c r="I61" s="15"/>
      <c r="J61" s="15"/>
    </row>
    <row r="62" spans="1:10" x14ac:dyDescent="0.25">
      <c r="A62" s="15">
        <f t="shared" si="1"/>
        <v>60</v>
      </c>
      <c r="B62" s="15" t="s">
        <v>578</v>
      </c>
      <c r="C62" s="15"/>
      <c r="D62" s="15">
        <v>300</v>
      </c>
      <c r="E62" s="15">
        <f t="shared" si="0"/>
        <v>300</v>
      </c>
      <c r="F62" s="15" t="s">
        <v>12</v>
      </c>
      <c r="G62" s="15" t="s">
        <v>265</v>
      </c>
      <c r="H62" s="15" t="s">
        <v>582</v>
      </c>
      <c r="I62" s="15"/>
      <c r="J62" s="15"/>
    </row>
    <row r="63" spans="1:10" x14ac:dyDescent="0.25">
      <c r="A63" s="15">
        <f t="shared" si="1"/>
        <v>61</v>
      </c>
      <c r="B63" s="15" t="s">
        <v>584</v>
      </c>
      <c r="C63" s="1"/>
      <c r="D63" s="18">
        <v>300</v>
      </c>
      <c r="E63" s="15">
        <f t="shared" si="0"/>
        <v>300</v>
      </c>
      <c r="F63" s="15" t="s">
        <v>12</v>
      </c>
      <c r="G63" s="15" t="s">
        <v>266</v>
      </c>
      <c r="H63" s="18" t="s">
        <v>272</v>
      </c>
      <c r="I63" s="1"/>
      <c r="J63" s="1"/>
    </row>
    <row r="64" spans="1:10" x14ac:dyDescent="0.25">
      <c r="A64" s="15">
        <f t="shared" si="1"/>
        <v>62</v>
      </c>
      <c r="B64" s="15" t="s">
        <v>587</v>
      </c>
      <c r="C64" s="1"/>
      <c r="D64" s="15">
        <v>300</v>
      </c>
      <c r="E64" s="15">
        <f t="shared" si="0"/>
        <v>300</v>
      </c>
      <c r="F64" s="15" t="s">
        <v>12</v>
      </c>
      <c r="G64" s="15" t="s">
        <v>267</v>
      </c>
      <c r="H64" s="15" t="s">
        <v>272</v>
      </c>
      <c r="I64" s="1"/>
      <c r="J64" s="1"/>
    </row>
    <row r="65" spans="1:10" x14ac:dyDescent="0.25">
      <c r="A65" s="15">
        <f t="shared" si="1"/>
        <v>63</v>
      </c>
      <c r="B65" s="15" t="s">
        <v>590</v>
      </c>
      <c r="C65" s="1"/>
      <c r="D65" s="15">
        <v>300</v>
      </c>
      <c r="E65" s="15">
        <f t="shared" si="0"/>
        <v>300</v>
      </c>
      <c r="F65" s="15" t="s">
        <v>277</v>
      </c>
      <c r="G65" s="15" t="s">
        <v>268</v>
      </c>
      <c r="H65" s="15" t="s">
        <v>271</v>
      </c>
      <c r="I65" s="1"/>
      <c r="J65" s="1"/>
    </row>
    <row r="66" spans="1:10" x14ac:dyDescent="0.25">
      <c r="A66" s="15">
        <f t="shared" si="1"/>
        <v>64</v>
      </c>
      <c r="B66" s="15" t="s">
        <v>592</v>
      </c>
      <c r="C66" s="15">
        <v>300</v>
      </c>
      <c r="D66" s="15"/>
      <c r="E66" s="15">
        <f t="shared" si="0"/>
        <v>300</v>
      </c>
      <c r="F66" s="15" t="s">
        <v>277</v>
      </c>
      <c r="G66" s="15" t="s">
        <v>278</v>
      </c>
      <c r="H66" s="15" t="s">
        <v>595</v>
      </c>
      <c r="I66" s="17" t="s">
        <v>280</v>
      </c>
      <c r="J66" s="15" t="s">
        <v>279</v>
      </c>
    </row>
    <row r="67" spans="1:10" x14ac:dyDescent="0.25">
      <c r="A67" s="15">
        <f t="shared" si="1"/>
        <v>65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5">
        <f t="shared" si="1"/>
        <v>66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5">
        <f t="shared" ref="A69" si="2">A68+1</f>
        <v>67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5">
        <f>A69+1</f>
        <v>68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5">
        <f t="shared" ref="A71:A72" si="3">A70+1</f>
        <v>69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5">
        <f t="shared" si="3"/>
        <v>70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D73" t="s">
        <v>270</v>
      </c>
      <c r="E73">
        <f>SUM(E3:E72)</f>
        <v>9600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scale="130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1"/>
  <dimension ref="A2:M26"/>
  <sheetViews>
    <sheetView topLeftCell="A8" workbookViewId="0">
      <selection activeCell="K28" sqref="K28"/>
    </sheetView>
  </sheetViews>
  <sheetFormatPr defaultRowHeight="16.5" x14ac:dyDescent="0.25"/>
  <sheetData>
    <row r="2" spans="1:13" x14ac:dyDescent="0.25">
      <c r="B2" s="27">
        <v>1</v>
      </c>
      <c r="C2" s="24" t="s">
        <v>315</v>
      </c>
      <c r="D2" s="24">
        <f>B11+1</f>
        <v>11</v>
      </c>
      <c r="E2" s="24" t="s">
        <v>325</v>
      </c>
      <c r="F2" s="24">
        <f>D11+1</f>
        <v>21</v>
      </c>
      <c r="G2" s="24" t="s">
        <v>335</v>
      </c>
      <c r="H2" s="24">
        <f>F11+1</f>
        <v>31</v>
      </c>
      <c r="I2" s="24" t="s">
        <v>345</v>
      </c>
      <c r="J2" s="24">
        <f>H11+1</f>
        <v>41</v>
      </c>
      <c r="K2" s="24" t="s">
        <v>355</v>
      </c>
      <c r="L2" s="24">
        <f>J11+1</f>
        <v>51</v>
      </c>
      <c r="M2" s="28" t="s">
        <v>365</v>
      </c>
    </row>
    <row r="3" spans="1:13" x14ac:dyDescent="0.25">
      <c r="B3" s="29">
        <f>B2+1</f>
        <v>2</v>
      </c>
      <c r="C3" s="30" t="s">
        <v>316</v>
      </c>
      <c r="D3" s="30">
        <f>D2+1</f>
        <v>12</v>
      </c>
      <c r="E3" s="30" t="s">
        <v>326</v>
      </c>
      <c r="F3" s="30">
        <f>F2+1</f>
        <v>22</v>
      </c>
      <c r="G3" s="30" t="s">
        <v>336</v>
      </c>
      <c r="H3" s="30">
        <f>H2+1</f>
        <v>32</v>
      </c>
      <c r="I3" s="30" t="s">
        <v>346</v>
      </c>
      <c r="J3" s="30">
        <f>J2+1</f>
        <v>42</v>
      </c>
      <c r="K3" s="30" t="s">
        <v>356</v>
      </c>
      <c r="L3" s="30">
        <f>L2+1</f>
        <v>52</v>
      </c>
      <c r="M3" s="31" t="s">
        <v>366</v>
      </c>
    </row>
    <row r="4" spans="1:13" x14ac:dyDescent="0.25">
      <c r="B4" s="29">
        <f t="shared" ref="B4:B11" si="0">B3+1</f>
        <v>3</v>
      </c>
      <c r="C4" s="30" t="s">
        <v>317</v>
      </c>
      <c r="D4" s="30">
        <f t="shared" ref="D4:D11" si="1">D3+1</f>
        <v>13</v>
      </c>
      <c r="E4" s="30" t="s">
        <v>327</v>
      </c>
      <c r="F4" s="30">
        <f t="shared" ref="F4:F11" si="2">F3+1</f>
        <v>23</v>
      </c>
      <c r="G4" s="30" t="s">
        <v>337</v>
      </c>
      <c r="H4" s="30">
        <f t="shared" ref="H4:H11" si="3">H3+1</f>
        <v>33</v>
      </c>
      <c r="I4" s="30" t="s">
        <v>347</v>
      </c>
      <c r="J4" s="30">
        <f t="shared" ref="J4:J11" si="4">J3+1</f>
        <v>43</v>
      </c>
      <c r="K4" s="30" t="s">
        <v>357</v>
      </c>
      <c r="L4" s="30">
        <f t="shared" ref="L4:L11" si="5">L3+1</f>
        <v>53</v>
      </c>
      <c r="M4" s="31" t="s">
        <v>367</v>
      </c>
    </row>
    <row r="5" spans="1:13" x14ac:dyDescent="0.25">
      <c r="B5" s="29">
        <f t="shared" si="0"/>
        <v>4</v>
      </c>
      <c r="C5" s="30" t="s">
        <v>318</v>
      </c>
      <c r="D5" s="30">
        <f t="shared" si="1"/>
        <v>14</v>
      </c>
      <c r="E5" s="30" t="s">
        <v>328</v>
      </c>
      <c r="F5" s="30">
        <f t="shared" si="2"/>
        <v>24</v>
      </c>
      <c r="G5" s="30" t="s">
        <v>338</v>
      </c>
      <c r="H5" s="30">
        <f t="shared" si="3"/>
        <v>34</v>
      </c>
      <c r="I5" s="30" t="s">
        <v>348</v>
      </c>
      <c r="J5" s="30">
        <f t="shared" si="4"/>
        <v>44</v>
      </c>
      <c r="K5" s="30" t="s">
        <v>358</v>
      </c>
      <c r="L5" s="30">
        <f t="shared" si="5"/>
        <v>54</v>
      </c>
      <c r="M5" s="31" t="s">
        <v>368</v>
      </c>
    </row>
    <row r="6" spans="1:13" x14ac:dyDescent="0.25">
      <c r="B6" s="29">
        <f t="shared" si="0"/>
        <v>5</v>
      </c>
      <c r="C6" s="30" t="s">
        <v>319</v>
      </c>
      <c r="D6" s="30">
        <f t="shared" si="1"/>
        <v>15</v>
      </c>
      <c r="E6" s="30" t="s">
        <v>329</v>
      </c>
      <c r="F6" s="30">
        <f t="shared" si="2"/>
        <v>25</v>
      </c>
      <c r="G6" s="30" t="s">
        <v>339</v>
      </c>
      <c r="H6" s="30">
        <f t="shared" si="3"/>
        <v>35</v>
      </c>
      <c r="I6" s="30" t="s">
        <v>349</v>
      </c>
      <c r="J6" s="30">
        <f t="shared" si="4"/>
        <v>45</v>
      </c>
      <c r="K6" s="30" t="s">
        <v>359</v>
      </c>
      <c r="L6" s="30">
        <f t="shared" si="5"/>
        <v>55</v>
      </c>
      <c r="M6" s="31" t="s">
        <v>369</v>
      </c>
    </row>
    <row r="7" spans="1:13" x14ac:dyDescent="0.25">
      <c r="B7" s="29">
        <f t="shared" si="0"/>
        <v>6</v>
      </c>
      <c r="C7" s="30" t="s">
        <v>320</v>
      </c>
      <c r="D7" s="30">
        <f t="shared" si="1"/>
        <v>16</v>
      </c>
      <c r="E7" s="30" t="s">
        <v>330</v>
      </c>
      <c r="F7" s="30">
        <f t="shared" si="2"/>
        <v>26</v>
      </c>
      <c r="G7" s="30" t="s">
        <v>340</v>
      </c>
      <c r="H7" s="30">
        <f t="shared" si="3"/>
        <v>36</v>
      </c>
      <c r="I7" s="30" t="s">
        <v>350</v>
      </c>
      <c r="J7" s="30">
        <f t="shared" si="4"/>
        <v>46</v>
      </c>
      <c r="K7" s="30" t="s">
        <v>360</v>
      </c>
      <c r="L7" s="30">
        <f t="shared" si="5"/>
        <v>56</v>
      </c>
      <c r="M7" s="31" t="s">
        <v>370</v>
      </c>
    </row>
    <row r="8" spans="1:13" x14ac:dyDescent="0.25">
      <c r="B8" s="29">
        <f t="shared" si="0"/>
        <v>7</v>
      </c>
      <c r="C8" s="30" t="s">
        <v>321</v>
      </c>
      <c r="D8" s="30">
        <f t="shared" si="1"/>
        <v>17</v>
      </c>
      <c r="E8" s="30" t="s">
        <v>331</v>
      </c>
      <c r="F8" s="30">
        <f t="shared" si="2"/>
        <v>27</v>
      </c>
      <c r="G8" s="30" t="s">
        <v>341</v>
      </c>
      <c r="H8" s="30">
        <f t="shared" si="3"/>
        <v>37</v>
      </c>
      <c r="I8" s="30" t="s">
        <v>351</v>
      </c>
      <c r="J8" s="30">
        <f t="shared" si="4"/>
        <v>47</v>
      </c>
      <c r="K8" s="30" t="s">
        <v>361</v>
      </c>
      <c r="L8" s="30">
        <f t="shared" si="5"/>
        <v>57</v>
      </c>
      <c r="M8" s="31" t="s">
        <v>371</v>
      </c>
    </row>
    <row r="9" spans="1:13" x14ac:dyDescent="0.25">
      <c r="B9" s="29">
        <f t="shared" si="0"/>
        <v>8</v>
      </c>
      <c r="C9" s="30" t="s">
        <v>322</v>
      </c>
      <c r="D9" s="30">
        <f t="shared" si="1"/>
        <v>18</v>
      </c>
      <c r="E9" s="30" t="s">
        <v>332</v>
      </c>
      <c r="F9" s="30">
        <f t="shared" si="2"/>
        <v>28</v>
      </c>
      <c r="G9" s="30" t="s">
        <v>342</v>
      </c>
      <c r="H9" s="30">
        <f t="shared" si="3"/>
        <v>38</v>
      </c>
      <c r="I9" s="30" t="s">
        <v>352</v>
      </c>
      <c r="J9" s="30">
        <f t="shared" si="4"/>
        <v>48</v>
      </c>
      <c r="K9" s="30" t="s">
        <v>362</v>
      </c>
      <c r="L9" s="30">
        <f t="shared" si="5"/>
        <v>58</v>
      </c>
      <c r="M9" s="31" t="s">
        <v>372</v>
      </c>
    </row>
    <row r="10" spans="1:13" x14ac:dyDescent="0.25">
      <c r="B10" s="29">
        <f t="shared" si="0"/>
        <v>9</v>
      </c>
      <c r="C10" s="30" t="s">
        <v>323</v>
      </c>
      <c r="D10" s="30">
        <f t="shared" si="1"/>
        <v>19</v>
      </c>
      <c r="E10" s="30" t="s">
        <v>333</v>
      </c>
      <c r="F10" s="30">
        <f t="shared" si="2"/>
        <v>29</v>
      </c>
      <c r="G10" s="30" t="s">
        <v>343</v>
      </c>
      <c r="H10" s="30">
        <f t="shared" si="3"/>
        <v>39</v>
      </c>
      <c r="I10" s="30" t="s">
        <v>353</v>
      </c>
      <c r="J10" s="30">
        <f t="shared" si="4"/>
        <v>49</v>
      </c>
      <c r="K10" s="30" t="s">
        <v>363</v>
      </c>
      <c r="L10" s="30">
        <f t="shared" si="5"/>
        <v>59</v>
      </c>
      <c r="M10" s="31" t="s">
        <v>373</v>
      </c>
    </row>
    <row r="11" spans="1:13" x14ac:dyDescent="0.25">
      <c r="B11" s="32">
        <f t="shared" si="0"/>
        <v>10</v>
      </c>
      <c r="C11" s="33" t="s">
        <v>324</v>
      </c>
      <c r="D11" s="33">
        <f t="shared" si="1"/>
        <v>20</v>
      </c>
      <c r="E11" s="33" t="s">
        <v>334</v>
      </c>
      <c r="F11" s="33">
        <f t="shared" si="2"/>
        <v>30</v>
      </c>
      <c r="G11" s="33" t="s">
        <v>344</v>
      </c>
      <c r="H11" s="33">
        <f t="shared" si="3"/>
        <v>40</v>
      </c>
      <c r="I11" s="33" t="s">
        <v>354</v>
      </c>
      <c r="J11" s="33">
        <f t="shared" si="4"/>
        <v>50</v>
      </c>
      <c r="K11" s="33" t="s">
        <v>364</v>
      </c>
      <c r="L11" s="33">
        <f t="shared" si="5"/>
        <v>60</v>
      </c>
      <c r="M11" s="34" t="s">
        <v>374</v>
      </c>
    </row>
    <row r="13" spans="1:13" x14ac:dyDescent="0.25">
      <c r="A13" s="7"/>
      <c r="B13" s="8" t="s">
        <v>307</v>
      </c>
      <c r="C13" s="8"/>
      <c r="D13" s="25"/>
      <c r="E13" s="26" t="s">
        <v>147</v>
      </c>
      <c r="F13" s="30"/>
      <c r="H13" s="2"/>
      <c r="I13" s="24" t="s">
        <v>146</v>
      </c>
      <c r="J13" s="3"/>
      <c r="K13" s="4"/>
    </row>
    <row r="14" spans="1:13" x14ac:dyDescent="0.25">
      <c r="A14" s="10" t="e">
        <f>#REF!</f>
        <v>#REF!</v>
      </c>
      <c r="B14" s="23" t="e">
        <f>CHOOSE(C14,$M$9,$M$10,$M$11,$C$2,$C$3,$C$4,$C$5,$C$6,$C$7,$C$8,$C$9,$C$10,$C$11,$E$2,$E$3,$E$4,$E$5,$E$6,$E$7,$E$8,$E$9,$E$10,$E$11,$G$2,$G$3,$G$4,$G$5,$G$6,$G$7,$G$8,$G$9,$G$10,$G$11,$I$2,$I$3,$I$4,$I$5,$I$6,$I$7,$I$8,$I$9,$I$10,$I$11,$K$2,$K$3,$K$4,$K$5,$K$6,$K$7,$K$8,$K$9,$K$10,$K$11,$M$2,$M$3,$M$4,$M$5,$M$6,$M$7,$M$8)</f>
        <v>#REF!</v>
      </c>
      <c r="C14" s="23" t="e">
        <f>IF(MOD(#REF!,60)&lt;&gt;0,MOD(#REF!,60),60)</f>
        <v>#REF!</v>
      </c>
      <c r="D14" s="23" t="e">
        <f>IF(MOD(#REF!,12)&lt;&gt;0,MOD(#REF!,12),12)</f>
        <v>#REF!</v>
      </c>
      <c r="E14" s="23" t="s">
        <v>305</v>
      </c>
      <c r="H14" s="19"/>
      <c r="I14" s="20"/>
      <c r="J14" s="20"/>
      <c r="K14" s="21"/>
    </row>
    <row r="15" spans="1:13" x14ac:dyDescent="0.25">
      <c r="A15" s="1" t="e">
        <f>'113年1月15日'!#REF!</f>
        <v>#REF!</v>
      </c>
      <c r="B15" s="23" t="e">
        <f>CHOOSE(C15,$M$9,$M$10,$M$11,$C$2,$C$3,$C$4,$C$5,$C$6,$C$7,$C$8,$C$9,$C$10,$C$11,$E$2,$E$3,$E$4,$E$5,$E$6,$E$7,$E$8,$E$9,$E$10,$E$11,$G$2,$G$3,$G$4,$G$5,$G$6,$G$7,$G$8,$G$9,$G$10,$G$11,$I$2,$I$3,$I$4,$I$5,$I$6,$I$7,$I$8,$I$9,$I$10,$I$11,$K$2,$K$3,$K$4,$K$5,$K$6,$K$7,$K$8,$K$9,$K$10,$K$11,$M$2,$M$3,$M$4,$M$5,$M$6,$M$7,$M$8)</f>
        <v>#REF!</v>
      </c>
      <c r="C15" s="23" t="e">
        <f>IF(MOD('113年1月15日'!#REF!,60)&lt;&gt;0,MOD('113年1月15日'!#REF!,60),60)</f>
        <v>#REF!</v>
      </c>
      <c r="D15" s="23" t="e">
        <f>IF(MOD('113年1月15日'!#REF!,12)&lt;&gt;0,MOD('113年1月15日'!#REF!,12),12)</f>
        <v>#REF!</v>
      </c>
      <c r="E15" s="22" t="s">
        <v>182</v>
      </c>
      <c r="H15" s="25">
        <v>23</v>
      </c>
      <c r="I15" s="26" t="s">
        <v>308</v>
      </c>
      <c r="J15" s="25">
        <f>H15+1</f>
        <v>24</v>
      </c>
      <c r="K15" s="26" t="s">
        <v>308</v>
      </c>
    </row>
    <row r="16" spans="1:13" x14ac:dyDescent="0.25">
      <c r="A16" s="1" t="e">
        <f>#REF!</f>
        <v>#REF!</v>
      </c>
      <c r="B16" s="23" t="e">
        <f>CHOOSE(C16,$M$9,$M$10,$M$11,$C$2,$C$3,$C$4,$C$5,$C$6,$C$7,$C$8,$C$9,$C$10,$C$11,$E$2,$E$3,$E$4,$E$5,$E$6,$E$7,$E$8,$E$9,$E$10,$E$11,$G$2,$G$3,$G$4,$G$5,$G$6,$G$7,$G$8,$G$9,$G$10,$G$11,$I$2,$I$3,$I$4,$I$5,$I$6,$I$7,$I$8,$I$9,$I$10,$I$11,$K$2,$K$3,$K$4,$K$5,$K$6,$K$7,$K$8,$K$9,$K$10,$K$11,$M$2,$M$3,$M$4,$M$5,$M$6,$M$7,$M$8)</f>
        <v>#REF!</v>
      </c>
      <c r="C16" s="22" t="e">
        <f>IF(MOD(#REF!,60)&lt;&gt;0,MOD(#REF!,60),60)</f>
        <v>#REF!</v>
      </c>
      <c r="D16" s="23" t="e">
        <f>IF(MOD(#REF!,12)&lt;&gt;0,MOD(#REF!,12),12)</f>
        <v>#REF!</v>
      </c>
      <c r="E16" s="22" t="s">
        <v>185</v>
      </c>
      <c r="H16" s="25">
        <v>1</v>
      </c>
      <c r="I16" s="26" t="s">
        <v>211</v>
      </c>
      <c r="J16" s="25">
        <f>H16+1</f>
        <v>2</v>
      </c>
      <c r="K16" s="26" t="s">
        <v>211</v>
      </c>
    </row>
    <row r="17" spans="2:11" x14ac:dyDescent="0.25">
      <c r="B17" s="30"/>
      <c r="C17" s="30"/>
      <c r="D17" s="30"/>
      <c r="E17" s="22" t="s">
        <v>299</v>
      </c>
      <c r="H17" s="25">
        <f t="shared" ref="H17:H26" si="6">H16+2</f>
        <v>3</v>
      </c>
      <c r="I17" s="26" t="s">
        <v>177</v>
      </c>
      <c r="J17" s="25">
        <f t="shared" ref="J17:J26" si="7">H17+1</f>
        <v>4</v>
      </c>
      <c r="K17" s="26" t="s">
        <v>177</v>
      </c>
    </row>
    <row r="18" spans="2:11" x14ac:dyDescent="0.25">
      <c r="B18" s="30"/>
      <c r="C18" s="30"/>
      <c r="D18" s="30"/>
      <c r="E18" s="22" t="s">
        <v>302</v>
      </c>
      <c r="H18" s="25">
        <f t="shared" si="6"/>
        <v>5</v>
      </c>
      <c r="I18" s="26" t="s">
        <v>232</v>
      </c>
      <c r="J18" s="25">
        <f t="shared" si="7"/>
        <v>6</v>
      </c>
      <c r="K18" s="26" t="s">
        <v>232</v>
      </c>
    </row>
    <row r="19" spans="2:11" x14ac:dyDescent="0.25">
      <c r="B19" s="30"/>
      <c r="C19" s="30"/>
      <c r="D19" s="30"/>
      <c r="E19" s="22" t="s">
        <v>301</v>
      </c>
      <c r="H19" s="25">
        <f t="shared" si="6"/>
        <v>7</v>
      </c>
      <c r="I19" s="26" t="s">
        <v>170</v>
      </c>
      <c r="J19" s="25">
        <f t="shared" si="7"/>
        <v>8</v>
      </c>
      <c r="K19" s="26" t="s">
        <v>170</v>
      </c>
    </row>
    <row r="20" spans="2:11" x14ac:dyDescent="0.25">
      <c r="B20" s="30"/>
      <c r="C20" s="30"/>
      <c r="D20" s="30"/>
      <c r="E20" s="22" t="s">
        <v>303</v>
      </c>
      <c r="H20" s="25">
        <f t="shared" si="6"/>
        <v>9</v>
      </c>
      <c r="I20" s="26" t="s">
        <v>167</v>
      </c>
      <c r="J20" s="25">
        <f t="shared" si="7"/>
        <v>10</v>
      </c>
      <c r="K20" s="26" t="s">
        <v>167</v>
      </c>
    </row>
    <row r="21" spans="2:11" x14ac:dyDescent="0.25">
      <c r="B21" s="30"/>
      <c r="C21" s="30"/>
      <c r="D21" s="30"/>
      <c r="E21" s="22" t="s">
        <v>193</v>
      </c>
      <c r="H21" s="25">
        <f t="shared" si="6"/>
        <v>11</v>
      </c>
      <c r="I21" s="26" t="s">
        <v>217</v>
      </c>
      <c r="J21" s="25">
        <f t="shared" si="7"/>
        <v>12</v>
      </c>
      <c r="K21" s="26" t="s">
        <v>217</v>
      </c>
    </row>
    <row r="22" spans="2:11" x14ac:dyDescent="0.25">
      <c r="B22" s="30"/>
      <c r="C22" s="30"/>
      <c r="D22" s="30"/>
      <c r="E22" s="22" t="s">
        <v>304</v>
      </c>
      <c r="H22" s="25">
        <f t="shared" si="6"/>
        <v>13</v>
      </c>
      <c r="I22" s="26" t="s">
        <v>184</v>
      </c>
      <c r="J22" s="25">
        <f t="shared" si="7"/>
        <v>14</v>
      </c>
      <c r="K22" s="26" t="s">
        <v>184</v>
      </c>
    </row>
    <row r="23" spans="2:11" x14ac:dyDescent="0.25">
      <c r="B23" s="30"/>
      <c r="C23" s="30"/>
      <c r="D23" s="30"/>
      <c r="E23" s="22" t="s">
        <v>306</v>
      </c>
      <c r="H23" s="25">
        <f t="shared" si="6"/>
        <v>15</v>
      </c>
      <c r="I23" s="26" t="s">
        <v>187</v>
      </c>
      <c r="J23" s="25">
        <f t="shared" si="7"/>
        <v>16</v>
      </c>
      <c r="K23" s="26" t="s">
        <v>187</v>
      </c>
    </row>
    <row r="24" spans="2:11" x14ac:dyDescent="0.25">
      <c r="B24" s="30"/>
      <c r="C24" s="30"/>
      <c r="D24" s="30"/>
      <c r="E24" s="22" t="s">
        <v>300</v>
      </c>
      <c r="H24" s="25">
        <f t="shared" si="6"/>
        <v>17</v>
      </c>
      <c r="I24" s="26" t="s">
        <v>213</v>
      </c>
      <c r="J24" s="25">
        <f t="shared" si="7"/>
        <v>18</v>
      </c>
      <c r="K24" s="26" t="s">
        <v>213</v>
      </c>
    </row>
    <row r="25" spans="2:11" x14ac:dyDescent="0.25">
      <c r="B25" s="30"/>
      <c r="C25" s="30"/>
      <c r="D25" s="30"/>
      <c r="E25" s="22" t="s">
        <v>228</v>
      </c>
      <c r="H25" s="25">
        <f t="shared" si="6"/>
        <v>19</v>
      </c>
      <c r="I25" s="26" t="s">
        <v>309</v>
      </c>
      <c r="J25" s="25">
        <f t="shared" si="7"/>
        <v>20</v>
      </c>
      <c r="K25" s="26" t="s">
        <v>309</v>
      </c>
    </row>
    <row r="26" spans="2:11" x14ac:dyDescent="0.25">
      <c r="B26" s="30"/>
      <c r="C26" s="30"/>
      <c r="D26" s="30"/>
      <c r="H26" s="25">
        <f t="shared" si="6"/>
        <v>21</v>
      </c>
      <c r="I26" s="26" t="s">
        <v>181</v>
      </c>
      <c r="J26" s="25">
        <f t="shared" si="7"/>
        <v>22</v>
      </c>
      <c r="K26" s="26" t="s">
        <v>181</v>
      </c>
    </row>
  </sheetData>
  <phoneticPr fontId="1" type="noConversion"/>
  <pageMargins left="0.7" right="0.7" top="0.75" bottom="0.75" header="0.3" footer="0.3"/>
  <pageSetup paperSize="8" orientation="portrait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1"/>
  <dimension ref="A1:I4"/>
  <sheetViews>
    <sheetView workbookViewId="0">
      <selection activeCell="G3" sqref="G3"/>
    </sheetView>
  </sheetViews>
  <sheetFormatPr defaultRowHeight="16.5" x14ac:dyDescent="0.25"/>
  <cols>
    <col min="1" max="1" width="9.5" bestFit="1" customWidth="1"/>
    <col min="2" max="5" width="9.5" customWidth="1"/>
    <col min="6" max="6" width="11.875" customWidth="1"/>
    <col min="7" max="7" width="22.375" customWidth="1"/>
    <col min="9" max="9" width="12.125" bestFit="1" customWidth="1"/>
  </cols>
  <sheetData>
    <row r="1" spans="1:9" x14ac:dyDescent="0.25">
      <c r="A1" s="42"/>
      <c r="B1" s="43" t="s">
        <v>408</v>
      </c>
      <c r="C1" s="43"/>
      <c r="D1" s="44"/>
      <c r="F1" s="42" t="s">
        <v>409</v>
      </c>
      <c r="G1" s="44"/>
    </row>
    <row r="2" spans="1:9" x14ac:dyDescent="0.25">
      <c r="A2" s="35" t="s">
        <v>388</v>
      </c>
      <c r="B2" s="35" t="s">
        <v>389</v>
      </c>
      <c r="C2" s="35" t="s">
        <v>390</v>
      </c>
      <c r="D2" s="35" t="s">
        <v>391</v>
      </c>
      <c r="E2" s="30"/>
      <c r="F2" s="35" t="s">
        <v>386</v>
      </c>
      <c r="G2" s="35" t="s">
        <v>387</v>
      </c>
    </row>
    <row r="3" spans="1:9" ht="20.25" x14ac:dyDescent="0.25">
      <c r="A3" s="47">
        <v>70</v>
      </c>
      <c r="B3" s="47">
        <v>10</v>
      </c>
      <c r="C3" s="47">
        <v>25</v>
      </c>
      <c r="D3" s="47">
        <v>10</v>
      </c>
      <c r="E3" s="48"/>
      <c r="F3" s="49" t="str">
        <f>A3+1911&amp;"/"&amp;B3&amp;"/"&amp;C3</f>
        <v>1981/10/25</v>
      </c>
      <c r="G3" s="50" t="str">
        <f>TEXT(F3,"[$-130000]yyyy年m月"&amp;IF(LEN(TEXT(F2,"[$-130000]dd"))=1,"初","")&amp;"d日")&amp;CHOOSE(IF(MOD(D3,24)&lt;&gt;0,MOD(D3,24),24),"丑","寅","寅","卯",,"卯","辰","辰","巳","巳","午","午","未","未","申","申","酉","酉","戌","戌","亥","亥","子","子","丑")&amp;"時"</f>
        <v>1981年9月28日巳時</v>
      </c>
      <c r="I3" s="41"/>
    </row>
    <row r="4" spans="1:9" x14ac:dyDescent="0.25">
      <c r="A4" s="51"/>
      <c r="B4" s="51"/>
      <c r="C4" s="51"/>
      <c r="D4" s="52"/>
      <c r="F4" s="45"/>
      <c r="G4" s="46" t="str">
        <f>CHOOSE(MOD(YEAR(F3)-1900,10),"辛","壬","癸","甲","乙","丙","丁","戊","己","庚") &amp;CHOOSE(MOD(YEAR(F3)-1900,12),"丑","寅","卯","辰","巳","午","未","申","酉","戌","亥","子") &amp;TEXT(F3,"［dbnum1］［$-130000］年m月"&amp;IF(TEXT(F3,"［$-130000］d")&lt;11,"初","") &amp;TEXT(F3,"［dbnum1］［$-130000］d"&amp;"日"))&amp;CHOOSE(IF(MOD(D3,24)&lt;&gt;0,MOD(D3,24),24),"丑","寅","寅","卯",,"卯","辰","辰","巳","巳","午","午","未","未","申","申","酉","酉","戌","戌","亥","亥","子","子","丑")&amp;"時"</f>
        <v>辛酉年九月二十八日巳時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5">
    <pageSetUpPr fitToPage="1"/>
  </sheetPr>
  <dimension ref="A1:G13"/>
  <sheetViews>
    <sheetView workbookViewId="0">
      <selection activeCell="A3" sqref="A3:A4"/>
    </sheetView>
  </sheetViews>
  <sheetFormatPr defaultRowHeight="16.5" x14ac:dyDescent="0.25"/>
  <cols>
    <col min="2" max="2" width="10.625" customWidth="1"/>
    <col min="3" max="3" width="14.625" style="30" customWidth="1"/>
    <col min="4" max="4" width="9" customWidth="1"/>
    <col min="5" max="5" width="63.875" customWidth="1"/>
    <col min="6" max="6" width="35.375" customWidth="1"/>
    <col min="7" max="7" width="13.375" customWidth="1"/>
    <col min="8" max="8" width="43.25" customWidth="1"/>
  </cols>
  <sheetData>
    <row r="1" spans="1:7" ht="47.25" customHeight="1" x14ac:dyDescent="0.25">
      <c r="A1" s="213">
        <v>114</v>
      </c>
      <c r="B1" s="214" t="str">
        <f>CHOOSE(IF(MOD(A1+1911,60)&lt;&gt;0,MOD(A1+1911,60),60),"(辛酉)","(壬戌)","(癸亥)","(甲子)","(已丑)","(丙寅)","(丁卯)","(戊辰)","(己巳)","(庚午)","(辛未)","(壬申)","(癸酉)","(甲戌)","(乙亥)","(丙子)","(丁丑)","(戊寅)","(已卯)","(庚辰)","(辛巳)","(壬午)","(癸未)","(甲申)","(乙酉)","(丙戌)","(丁亥)","(戊子)","(己丑)","(庚寅)","(辛卯)","(壬辰)","(癸巳)","(甲午)","(乙未)","(丙申)","(丁酉)","(戊戌)","(己亥)","(庚子)","(辛丑)","(壬寅)","(癸卯)","(甲辰)","(乙巳)","(丙午)","(丁未)","(戊申)","(己酉)","(庚戌)","(辛亥)","(壬子)","(癸丑)","(甲寅)","(乙卯)","(丙辰)","(丁巳)","(戊午)","(己未)","(庚申")</f>
        <v>(乙巳)</v>
      </c>
      <c r="C1" s="214" t="s">
        <v>1049</v>
      </c>
      <c r="D1" s="214">
        <f>A1+1911</f>
        <v>2025</v>
      </c>
      <c r="E1" s="378" t="s">
        <v>1188</v>
      </c>
      <c r="F1" s="379"/>
      <c r="G1" s="208"/>
    </row>
    <row r="2" spans="1:7" ht="17.25" x14ac:dyDescent="0.25">
      <c r="A2" s="295" t="s">
        <v>995</v>
      </c>
      <c r="B2" s="385" t="s">
        <v>998</v>
      </c>
      <c r="C2" s="385"/>
      <c r="D2" s="386" t="s">
        <v>991</v>
      </c>
      <c r="E2" s="386"/>
      <c r="F2" s="296" t="s">
        <v>980</v>
      </c>
      <c r="G2" s="208"/>
    </row>
    <row r="3" spans="1:7" ht="60" customHeight="1" x14ac:dyDescent="0.25">
      <c r="A3" s="381" t="s">
        <v>149</v>
      </c>
      <c r="B3" s="215"/>
      <c r="C3" s="222" t="str">
        <f>CHOOSE(IF(MOD(D1,12)&lt;&gt;0,MOD(D1,12),12),"雞","狗","豬","鼠","牛","虎","兔","龍","蛇","馬","羊","猴")</f>
        <v>蛇</v>
      </c>
      <c r="D3" s="215" t="s">
        <v>397</v>
      </c>
      <c r="E3" s="215" t="s">
        <v>986</v>
      </c>
      <c r="F3" s="216">
        <v>300</v>
      </c>
      <c r="G3" s="209"/>
    </row>
    <row r="4" spans="1:7" ht="60" customHeight="1" x14ac:dyDescent="0.25">
      <c r="A4" s="381"/>
      <c r="B4" s="215"/>
      <c r="C4" s="222" t="str">
        <f>CHOOSE(IF(MOD(D1+6,12)&lt;&gt;0,MOD(D1+6,12),12),"雞","狗","豬","鼠","牛","虎","兔","龍","蛇","馬","羊","猴")</f>
        <v>豬</v>
      </c>
      <c r="D4" s="215" t="s">
        <v>394</v>
      </c>
      <c r="E4" s="215" t="s">
        <v>987</v>
      </c>
      <c r="F4" s="216">
        <v>300</v>
      </c>
      <c r="G4" s="209"/>
    </row>
    <row r="5" spans="1:7" ht="60" customHeight="1" x14ac:dyDescent="0.25">
      <c r="A5" s="382" t="s">
        <v>969</v>
      </c>
      <c r="B5" s="217"/>
      <c r="C5" s="223" t="str">
        <f>IF(RIGHT(全部!$B$1,1)="子","雞",IF(RIGHT(全部!$B$1,1)="丑","龍",IF(RIGHT(全部!$B$1,1)="寅","豬",IF(RIGHT(全部!$B$1,1)="卯","馬",IF(RIGHT(全部!$B$1,1)="辰","牛",IF(RIGHT(全部!$B$1,1)="巳","猴",IF(RIGHT(全部!$B$1,1)="午","兔",IF(RIGHT(全部!$B$1,1)="未","狗",IF(RIGHT(全部!$B$1,1)="申","蛇",IF(RIGHT(全部!$B$1,1)="酉","鼠",IF(RIGHT(全部!$B$1,1)="戌","羊",IF(RIGHT(全部!$B$1,1)="亥","虎",""))))))))))))</f>
        <v>猴</v>
      </c>
      <c r="D5" s="217" t="s">
        <v>399</v>
      </c>
      <c r="E5" s="217" t="s">
        <v>988</v>
      </c>
      <c r="F5" s="218">
        <v>300</v>
      </c>
      <c r="G5" s="209"/>
    </row>
    <row r="6" spans="1:7" ht="60" customHeight="1" x14ac:dyDescent="0.25">
      <c r="A6" s="382"/>
      <c r="B6" s="217"/>
      <c r="C6" s="223" t="str">
        <f>IF(RIGHT(全部!$B$1,1)="子","雞、兔",IF(RIGHT(全部!$B$1,1)="丑","狗、龍",IF(RIGHT(全部!$B$1,1)="寅","豬、蛇",IF(RIGHT(全部!$B$1,1)="卯","鼠、馬",IF(RIGHT(全部!$B$1,1)="辰","牛、羊",IF(RIGHT(全部!$B$1,1)="巳","虎、猴",IF(RIGHT(全部!$B$1,1)="午","兔、雞",IF(RIGHT(全部!$B$1,1)="未","龍狗",IF(RIGHT(全部!$B$1,1)="申","蛇、豬",IF(RIGHT(全部!$B$1,1)="酉","馬、鼠",IF(RIGHT(全部!$B$1,1)="戌","羊、牛",IF(RIGHT(全部!$B$1,1)="亥","猴、虎",""))))))))))))</f>
        <v>虎、猴</v>
      </c>
      <c r="D6" s="217" t="s">
        <v>398</v>
      </c>
      <c r="E6" s="217" t="s">
        <v>989</v>
      </c>
      <c r="F6" s="218">
        <v>300</v>
      </c>
      <c r="G6" s="209"/>
    </row>
    <row r="7" spans="1:7" ht="60" customHeight="1" x14ac:dyDescent="0.25">
      <c r="A7" s="382"/>
      <c r="B7" s="217"/>
      <c r="C7" s="223" t="str">
        <f>IF(RIGHT(全部!$B$1,1)="子","羊",IF(RIGHT(全部!$B$1,1)="丑","馬",IF(RIGHT(全部!$B$1,1)="寅","蛇",IF(RIGHT(全部!$B$1,1)="卯","龍",IF(RIGHT(全部!$B$1,1)="辰","兔",IF(RIGHT(全部!$B$1,1)="巳","虎",IF(RIGHT(全部!$B$1,1)="午","牛",IF(RIGHT(全部!$B$1,1)="未","鼠",IF(RIGHT(全部!$B$1,1)="申","豬",IF(RIGHT(全部!$B$1,1)="酉","狗",IF(RIGHT(全部!$B$1,1)="戌","雞",IF(RIGHT(全部!$B$1,1)="亥","猴",""))))))))))))</f>
        <v>虎</v>
      </c>
      <c r="D7" s="217" t="s">
        <v>973</v>
      </c>
      <c r="E7" s="217" t="s">
        <v>990</v>
      </c>
      <c r="F7" s="218">
        <v>300</v>
      </c>
      <c r="G7" s="209"/>
    </row>
    <row r="8" spans="1:7" ht="39" customHeight="1" x14ac:dyDescent="0.25">
      <c r="A8" s="297" t="s">
        <v>978</v>
      </c>
      <c r="B8" s="380" t="s">
        <v>996</v>
      </c>
      <c r="C8" s="380"/>
      <c r="D8" s="219" t="s">
        <v>994</v>
      </c>
      <c r="E8" s="219"/>
      <c r="F8" s="220">
        <v>300</v>
      </c>
      <c r="G8" s="209"/>
    </row>
    <row r="9" spans="1:7" ht="41.25" customHeight="1" x14ac:dyDescent="0.25">
      <c r="A9" s="298" t="s">
        <v>979</v>
      </c>
      <c r="B9" s="383" t="s">
        <v>997</v>
      </c>
      <c r="C9" s="384"/>
      <c r="D9" s="384"/>
      <c r="E9" s="384"/>
      <c r="F9" s="221">
        <v>600</v>
      </c>
      <c r="G9" s="209"/>
    </row>
    <row r="10" spans="1:7" ht="24" customHeight="1" x14ac:dyDescent="0.25">
      <c r="A10" s="210"/>
      <c r="B10" s="211"/>
      <c r="C10" s="224"/>
      <c r="D10" s="211"/>
      <c r="E10" s="211"/>
      <c r="F10" s="212"/>
      <c r="G10" s="209"/>
    </row>
    <row r="11" spans="1:7" ht="60" customHeight="1" x14ac:dyDescent="0.25">
      <c r="A11" s="372" t="s">
        <v>993</v>
      </c>
      <c r="B11" s="373"/>
      <c r="C11" s="373"/>
      <c r="D11" s="373"/>
      <c r="E11" s="373"/>
      <c r="F11" s="374"/>
      <c r="G11" s="209"/>
    </row>
    <row r="12" spans="1:7" ht="60" customHeight="1" x14ac:dyDescent="0.25">
      <c r="A12" s="375" t="s">
        <v>1198</v>
      </c>
      <c r="B12" s="376"/>
      <c r="C12" s="376"/>
      <c r="D12" s="376"/>
      <c r="E12" s="376"/>
      <c r="F12" s="377"/>
      <c r="G12" s="209"/>
    </row>
    <row r="13" spans="1:7" x14ac:dyDescent="0.25">
      <c r="A13" s="209"/>
      <c r="B13" s="209"/>
      <c r="C13" s="208"/>
      <c r="D13" s="209"/>
      <c r="E13" s="209" t="s">
        <v>992</v>
      </c>
      <c r="F13" s="209"/>
      <c r="G13" s="209"/>
    </row>
  </sheetData>
  <mergeCells count="9">
    <mergeCell ref="A11:F11"/>
    <mergeCell ref="A12:F12"/>
    <mergeCell ref="E1:F1"/>
    <mergeCell ref="B8:C8"/>
    <mergeCell ref="A3:A4"/>
    <mergeCell ref="A5:A7"/>
    <mergeCell ref="B9:E9"/>
    <mergeCell ref="B2:C2"/>
    <mergeCell ref="D2:E2"/>
  </mergeCells>
  <phoneticPr fontId="1" type="noConversion"/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98" fitToWidth="0" orientation="landscape" horizontalDpi="0" verticalDpi="0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6"/>
  <dimension ref="A1:B21"/>
  <sheetViews>
    <sheetView topLeftCell="A7" workbookViewId="0">
      <selection activeCell="B12" sqref="B12"/>
    </sheetView>
  </sheetViews>
  <sheetFormatPr defaultRowHeight="16.5" x14ac:dyDescent="0.25"/>
  <sheetData>
    <row r="1" spans="1:2" x14ac:dyDescent="0.25">
      <c r="A1" t="s">
        <v>999</v>
      </c>
    </row>
    <row r="2" spans="1:2" x14ac:dyDescent="0.25">
      <c r="A2" t="s">
        <v>1000</v>
      </c>
      <c r="B2" t="s">
        <v>1001</v>
      </c>
    </row>
    <row r="3" spans="1:2" x14ac:dyDescent="0.25">
      <c r="A3" t="s">
        <v>1002</v>
      </c>
      <c r="B3" t="s">
        <v>1003</v>
      </c>
    </row>
    <row r="4" spans="1:2" x14ac:dyDescent="0.25">
      <c r="A4" s="225" t="s">
        <v>1004</v>
      </c>
      <c r="B4" t="s">
        <v>1005</v>
      </c>
    </row>
    <row r="5" spans="1:2" x14ac:dyDescent="0.25">
      <c r="A5" t="s">
        <v>399</v>
      </c>
      <c r="B5" t="s">
        <v>1006</v>
      </c>
    </row>
    <row r="7" spans="1:2" x14ac:dyDescent="0.25">
      <c r="A7" t="s">
        <v>1007</v>
      </c>
    </row>
    <row r="8" spans="1:2" x14ac:dyDescent="0.25">
      <c r="A8" t="s">
        <v>397</v>
      </c>
      <c r="B8" t="s">
        <v>1008</v>
      </c>
    </row>
    <row r="9" spans="1:2" x14ac:dyDescent="0.25">
      <c r="A9" t="s">
        <v>394</v>
      </c>
      <c r="B9" t="s">
        <v>1009</v>
      </c>
    </row>
    <row r="10" spans="1:2" x14ac:dyDescent="0.25">
      <c r="A10" t="s">
        <v>400</v>
      </c>
      <c r="B10" t="s">
        <v>1010</v>
      </c>
    </row>
    <row r="11" spans="1:2" x14ac:dyDescent="0.25">
      <c r="B11" t="s">
        <v>1011</v>
      </c>
    </row>
    <row r="12" spans="1:2" x14ac:dyDescent="0.25">
      <c r="B12" s="231" t="str">
        <f>IF(RIGHT(全部!$B$1,1)="子","羊",IF(RIGHT(全部!$B$1,1)="丑","馬",IF(RIGHT(全部!$B$1,1)="寅","蛇",IF(RIGHT(全部!$B$1,1)="卯","龍",IF(RIGHT(全部!$B$1,1)="辰","兔",IF(RIGHT(全部!$B$1,1)="巳","虎",IF(RIGHT(全部!$B$1,1)="午","牛",IF(RIGHT(全部!$B$1,1)="未","鼠",IF(RIGHT(全部!$B$1,1)="申","豬",IF(RIGHT(全部!$B$1,1)="酉","狗",IF(RIGHT(全部!$B$1,1)="戌","雞",IF(RIGHT(全部!$B$1,1)="亥","猴",""))))))))))))</f>
        <v>虎</v>
      </c>
    </row>
    <row r="13" spans="1:2" x14ac:dyDescent="0.25">
      <c r="A13" t="s">
        <v>399</v>
      </c>
      <c r="B13" t="s">
        <v>1012</v>
      </c>
    </row>
    <row r="14" spans="1:2" x14ac:dyDescent="0.25">
      <c r="B14" t="s">
        <v>1013</v>
      </c>
    </row>
    <row r="15" spans="1:2" x14ac:dyDescent="0.25">
      <c r="B15" s="231" t="str">
        <f>IF(RIGHT(全部!$B$1,1)="子","雞",IF(RIGHT(全部!$B$1,1)="丑","龍",IF(RIGHT(全部!$B$1,1)="寅","豬",IF(RIGHT(全部!$B$1,1)="卯","馬",IF(RIGHT(全部!$B$1,1)="辰","牛",IF(RIGHT(全部!$B$1,1)="巳","猴",IF(RIGHT(全部!$B$1,1)="午","兔",IF(RIGHT(全部!$B$1,1)="未","狗",IF(RIGHT(全部!$B$1,1)="申","蛇",IF(RIGHT(全部!$B$1,1)="酉","鼠",IF(RIGHT(全部!$B$1,1)="戌","羊",IF(RIGHT(全部!$B$1,1)="亥","虎",""))))))))))))</f>
        <v>猴</v>
      </c>
    </row>
    <row r="16" spans="1:2" x14ac:dyDescent="0.25">
      <c r="A16" t="s">
        <v>398</v>
      </c>
      <c r="B16" t="s">
        <v>1017</v>
      </c>
    </row>
    <row r="17" spans="1:2" x14ac:dyDescent="0.25">
      <c r="B17" t="s">
        <v>1018</v>
      </c>
    </row>
    <row r="18" spans="1:2" x14ac:dyDescent="0.25">
      <c r="B18" s="231" t="str">
        <f>IF(RIGHT(全部!$B$1,1)="子","雞、兔",IF(RIGHT(全部!$B$1,1)="丑","狗、龍",IF(RIGHT(全部!$B$1,1)="寅","豬、蛇",IF(RIGHT(全部!$B$1,1)="卯","鼠、馬",IF(RIGHT(全部!$B$1,1)="辰","牛、羊",IF(RIGHT(全部!$B$1,1)="巳","虎、猴",IF(RIGHT(全部!$B$1,1)="午","兔、雞",IF(RIGHT(全部!$B$1,1)="未","龍狗",IF(RIGHT(全部!$B$1,1)="申","蛇、豬",IF(RIGHT(全部!$B$1,1)="酉","馬、鼠",IF(RIGHT(全部!$B$1,1)="戌","羊、牛",IF(RIGHT(全部!$B$1,1)="亥","猴、虎",""))))))))))))</f>
        <v>虎、猴</v>
      </c>
    </row>
    <row r="19" spans="1:2" x14ac:dyDescent="0.25">
      <c r="A19" t="s">
        <v>1014</v>
      </c>
    </row>
    <row r="20" spans="1:2" x14ac:dyDescent="0.25">
      <c r="B20" t="s">
        <v>1015</v>
      </c>
    </row>
    <row r="21" spans="1:2" x14ac:dyDescent="0.25">
      <c r="B21" t="s">
        <v>1016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7"/>
  <dimension ref="A1:K11"/>
  <sheetViews>
    <sheetView topLeftCell="A5" workbookViewId="0">
      <selection activeCell="L1" sqref="L1"/>
    </sheetView>
  </sheetViews>
  <sheetFormatPr defaultRowHeight="16.5" x14ac:dyDescent="0.25"/>
  <cols>
    <col min="1" max="1" width="8.5" style="242" customWidth="1"/>
    <col min="2" max="2" width="10.625" style="242" customWidth="1"/>
    <col min="3" max="3" width="8.125" style="242" customWidth="1"/>
    <col min="4" max="4" width="10.625" style="242" customWidth="1"/>
    <col min="5" max="5" width="5.25" style="242" customWidth="1"/>
    <col min="6" max="6" width="7.5" style="242" customWidth="1"/>
    <col min="7" max="7" width="5" style="242" customWidth="1"/>
    <col min="8" max="8" width="7.125" style="242" customWidth="1"/>
    <col min="9" max="9" width="4.875" style="242" customWidth="1"/>
    <col min="10" max="10" width="12.375" style="242" customWidth="1"/>
    <col min="11" max="11" width="50.75" style="242" customWidth="1"/>
  </cols>
  <sheetData>
    <row r="1" spans="1:11" ht="60.75" customHeight="1" x14ac:dyDescent="0.25">
      <c r="A1" s="392" t="s">
        <v>1067</v>
      </c>
      <c r="B1" s="393"/>
      <c r="C1" s="393"/>
      <c r="D1" s="393"/>
      <c r="E1" s="393"/>
      <c r="F1" s="393"/>
      <c r="G1" s="393"/>
      <c r="H1" s="393"/>
      <c r="I1" s="393"/>
      <c r="J1" s="393"/>
      <c r="K1" s="394"/>
    </row>
    <row r="2" spans="1:11" ht="31.5" customHeight="1" x14ac:dyDescent="0.25">
      <c r="A2" s="403" t="str">
        <f>CHOOSE(IF(MOD($D$2,12)&lt;&gt;0,MOD($D$2,12),12),"雞","狗","豬","鼠","牛","虎","兔","龍","蛇","馬","羊","猴")</f>
        <v>蛇</v>
      </c>
      <c r="B2" s="404"/>
      <c r="C2" s="264" t="s">
        <v>1050</v>
      </c>
      <c r="D2" s="265">
        <v>2025</v>
      </c>
      <c r="E2" s="415" t="s">
        <v>1054</v>
      </c>
      <c r="F2" s="266" t="s">
        <v>1199</v>
      </c>
      <c r="G2" s="413" t="s">
        <v>1053</v>
      </c>
      <c r="H2" s="264">
        <v>6</v>
      </c>
      <c r="I2" s="413" t="s">
        <v>1052</v>
      </c>
      <c r="J2" s="411" t="str">
        <f>TEXT($D$2&amp;"/"&amp;$F$2&amp;"/"&amp;$H$2,"aaaa")</f>
        <v>星期四</v>
      </c>
      <c r="K2" s="416" t="str">
        <f>"無極玉皇殿 玉 皇 上 帝 聖 誕"&amp;CHAR(10)&amp;CHAR(10)&amp;"玉皇殿辦理、消災、補運科儀活動"</f>
        <v>無極玉皇殿 玉 皇 上 帝 聖 誕
玉皇殿辦理、消災、補運科儀活動</v>
      </c>
    </row>
    <row r="3" spans="1:11" ht="44.25" customHeight="1" x14ac:dyDescent="0.25">
      <c r="A3" s="405" t="str">
        <f>CHOOSE(IF(MOD($D$3+1911,60)&lt;&gt;0,MOD($D$3+1911,60),60),"(辛酉)","(壬戌)","(癸亥)","(甲子)","(已丑)","(丙寅)","(丁卯)","(戊辰)","(己巳)","(庚午)","(辛未)","(壬申)","(癸酉)","(甲戌)","(乙亥)","(丙子)","(丁丑)","(戊寅)","(已卯)","(庚辰)","(辛巳)","(壬午)","(癸未)","(甲申)","(乙酉)","(丙戌)","(丁亥)","(戊子)","(己丑)","(庚寅)","(辛卯)","(壬辰)","(癸巳)","(甲午)","(乙未)","(丙申)","(丁酉)","(戊戌)","(己亥)","(庚子)","(辛丑)","(壬寅)","(癸卯)","(甲辰)","(乙巳)","(丙午)","(丁未)","(戊申)","(己酉)","(庚戌)","(辛亥)","(壬子)","(癸丑)","(甲寅)","(乙卯)","(丙辰)","(丁巳)","(戊午)","(己未)","(庚申")</f>
        <v>(乙巳)</v>
      </c>
      <c r="B3" s="406"/>
      <c r="C3" s="263" t="s">
        <v>1051</v>
      </c>
      <c r="D3" s="263">
        <f>D2-1911</f>
        <v>114</v>
      </c>
      <c r="E3" s="414"/>
      <c r="F3" s="263" t="str">
        <f>TEXT(D2&amp;"/"&amp;F2&amp;"/"&amp;H2,"[$-130000]mm")</f>
        <v>01</v>
      </c>
      <c r="G3" s="414"/>
      <c r="H3" s="263" t="str">
        <f>TEXT(D2&amp;"/"&amp;F2&amp;"/"&amp;H2,"[$-130000]dd")</f>
        <v>09</v>
      </c>
      <c r="I3" s="414"/>
      <c r="J3" s="412"/>
      <c r="K3" s="417"/>
    </row>
    <row r="4" spans="1:11" ht="30.75" customHeight="1" x14ac:dyDescent="0.25">
      <c r="A4" s="256" t="s">
        <v>1055</v>
      </c>
      <c r="B4" s="257">
        <v>0.375</v>
      </c>
      <c r="C4" s="258" t="s">
        <v>1057</v>
      </c>
      <c r="D4" s="257">
        <v>0.45833333333333331</v>
      </c>
      <c r="E4" s="259"/>
      <c r="F4" s="407" t="s">
        <v>1058</v>
      </c>
      <c r="G4" s="407"/>
      <c r="H4" s="407"/>
      <c r="I4" s="407"/>
      <c r="J4" s="407"/>
      <c r="K4" s="408"/>
    </row>
    <row r="5" spans="1:11" ht="85.5" customHeight="1" x14ac:dyDescent="0.25">
      <c r="A5" s="243"/>
      <c r="B5" s="244">
        <v>0.45833333333333331</v>
      </c>
      <c r="C5" s="245" t="s">
        <v>1060</v>
      </c>
      <c r="D5" s="244">
        <v>0.47916666666666669</v>
      </c>
      <c r="E5" s="260"/>
      <c r="F5" s="409" t="str">
        <f>"頭家"&amp;CHAR(10)&amp;"獻花、獻果、獻壽桃、獻壽塔麵線、獻糖果、獻照"&amp;CHAR(10)&amp;"副頭家獻禮品 殿主獻壽塔 全體朗誦玉皇真經祝壽"</f>
        <v>頭家
獻花、獻果、獻壽桃、獻壽塔麵線、獻糖果、獻照
副頭家獻禮品 殿主獻壽塔 全體朗誦玉皇真經祝壽</v>
      </c>
      <c r="G5" s="409"/>
      <c r="H5" s="409"/>
      <c r="I5" s="409"/>
      <c r="J5" s="409"/>
      <c r="K5" s="410"/>
    </row>
    <row r="6" spans="1:11" ht="30" customHeight="1" x14ac:dyDescent="0.25">
      <c r="A6" s="246" t="s">
        <v>1059</v>
      </c>
      <c r="B6" s="247">
        <v>0.47916666666666669</v>
      </c>
      <c r="C6" s="248" t="s">
        <v>1056</v>
      </c>
      <c r="D6" s="247">
        <v>0.54166666666666663</v>
      </c>
      <c r="E6" s="261"/>
      <c r="F6" s="418" t="s">
        <v>1061</v>
      </c>
      <c r="G6" s="419"/>
      <c r="H6" s="419"/>
      <c r="I6" s="419"/>
      <c r="J6" s="419"/>
      <c r="K6" s="389" t="s">
        <v>1066</v>
      </c>
    </row>
    <row r="7" spans="1:11" ht="30" customHeight="1" x14ac:dyDescent="0.25">
      <c r="A7" s="246"/>
      <c r="B7" s="247">
        <v>0.41666666666666669</v>
      </c>
      <c r="C7" s="248" t="s">
        <v>1056</v>
      </c>
      <c r="D7" s="247">
        <v>0.625</v>
      </c>
      <c r="E7" s="261"/>
      <c r="F7" s="420" t="s">
        <v>1062</v>
      </c>
      <c r="G7" s="421"/>
      <c r="H7" s="421"/>
      <c r="I7" s="421"/>
      <c r="J7" s="421"/>
      <c r="K7" s="390"/>
    </row>
    <row r="8" spans="1:11" ht="30" customHeight="1" x14ac:dyDescent="0.25">
      <c r="A8" s="249"/>
      <c r="B8" s="250">
        <v>0.625</v>
      </c>
      <c r="C8" s="251" t="s">
        <v>1056</v>
      </c>
      <c r="D8" s="250">
        <v>0.70833333333333337</v>
      </c>
      <c r="E8" s="262"/>
      <c r="F8" s="387" t="s">
        <v>1063</v>
      </c>
      <c r="G8" s="388"/>
      <c r="H8" s="388"/>
      <c r="I8" s="388"/>
      <c r="J8" s="388"/>
      <c r="K8" s="391"/>
    </row>
    <row r="9" spans="1:11" ht="84" customHeight="1" x14ac:dyDescent="0.25">
      <c r="A9" s="255"/>
      <c r="B9" s="395" t="str">
        <f>"祈福套組  ：個人供品一份 600 元 (個人生肖)"&amp;CHAR(10)&amp;CHAR(10)&amp;"(五果、壽金、天公金、補運金、壽麵) 祈福疏文一份"</f>
        <v>祈福套組  ：個人供品一份 600 元 (個人生肖)
(五果、壽金、天公金、補運金、壽麵) 祈福疏文一份</v>
      </c>
      <c r="C9" s="396"/>
      <c r="D9" s="396"/>
      <c r="E9" s="396"/>
      <c r="F9" s="396"/>
      <c r="G9" s="396"/>
      <c r="H9" s="396"/>
      <c r="I9" s="396"/>
      <c r="J9" s="396"/>
      <c r="K9" s="397"/>
    </row>
    <row r="10" spans="1:11" ht="44.25" customHeight="1" x14ac:dyDescent="0.25">
      <c r="A10" s="252"/>
      <c r="B10" s="398" t="s">
        <v>1064</v>
      </c>
      <c r="C10" s="399"/>
      <c r="D10" s="399"/>
      <c r="E10" s="399"/>
      <c r="F10" s="399"/>
      <c r="G10" s="399"/>
      <c r="H10" s="399"/>
      <c r="I10" s="399"/>
      <c r="J10" s="399"/>
      <c r="K10" s="400"/>
    </row>
    <row r="11" spans="1:11" ht="68.25" customHeight="1" x14ac:dyDescent="0.25">
      <c r="A11" s="253"/>
      <c r="B11" s="401" t="str">
        <f>"無極玉皇殿  頭家、副頭家 暨全體委員"&amp;CHAR(10)&amp;"玉皇殿殿主 ： 玉帝代言人  陳信輝"&amp;CHAR(10)&amp;"住持暨門生們 一同敬邀"</f>
        <v>無極玉皇殿  頭家、副頭家 暨全體委員
玉皇殿殿主 ： 玉帝代言人  陳信輝
住持暨門生們 一同敬邀</v>
      </c>
      <c r="C11" s="402"/>
      <c r="D11" s="402"/>
      <c r="E11" s="402"/>
      <c r="F11" s="402"/>
      <c r="G11" s="402"/>
      <c r="H11" s="402"/>
      <c r="I11" s="402"/>
      <c r="J11" s="402"/>
      <c r="K11" s="254" t="s">
        <v>1065</v>
      </c>
    </row>
  </sheetData>
  <mergeCells count="17">
    <mergeCell ref="B11:J11"/>
    <mergeCell ref="A2:B2"/>
    <mergeCell ref="A3:B3"/>
    <mergeCell ref="F4:K4"/>
    <mergeCell ref="F5:K5"/>
    <mergeCell ref="J2:J3"/>
    <mergeCell ref="I2:I3"/>
    <mergeCell ref="G2:G3"/>
    <mergeCell ref="E2:E3"/>
    <mergeCell ref="K2:K3"/>
    <mergeCell ref="F6:J6"/>
    <mergeCell ref="F7:J7"/>
    <mergeCell ref="F8:J8"/>
    <mergeCell ref="K6:K8"/>
    <mergeCell ref="A1:K1"/>
    <mergeCell ref="B9:K9"/>
    <mergeCell ref="B10:K10"/>
  </mergeCells>
  <phoneticPr fontId="1" type="noConversion"/>
  <conditionalFormatting sqref="J2:J3">
    <cfRule type="expression" dxfId="6" priority="1">
      <formula>$J$2="星期五"</formula>
    </cfRule>
    <cfRule type="expression" dxfId="5" priority="2">
      <formula>$J$2="星期四"</formula>
    </cfRule>
    <cfRule type="expression" dxfId="4" priority="3">
      <formula>$J$2="星期三"</formula>
    </cfRule>
    <cfRule type="expression" dxfId="3" priority="4">
      <formula>$J$2="星期二"</formula>
    </cfRule>
    <cfRule type="expression" dxfId="2" priority="5">
      <formula>$J$2="星期一"</formula>
    </cfRule>
    <cfRule type="expression" dxfId="1" priority="6">
      <formula>$J$2="星期六"</formula>
    </cfRule>
    <cfRule type="expression" dxfId="0" priority="7">
      <formula>$J$2="星期日"</formula>
    </cfRule>
  </conditionalFormatting>
  <pageMargins left="0.23622047244094491" right="0.23622047244094491" top="0.23622047244094491" bottom="0.23622047244094491" header="0.31496062992125984" footer="0.31496062992125984"/>
  <pageSetup paperSize="9" scale="110" fitToWidth="0" orientation="landscape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2"/>
  <sheetViews>
    <sheetView workbookViewId="0">
      <selection activeCell="N2" sqref="N2:N4"/>
    </sheetView>
  </sheetViews>
  <sheetFormatPr defaultRowHeight="16.5" x14ac:dyDescent="0.25"/>
  <cols>
    <col min="1" max="15" width="8.625" customWidth="1"/>
  </cols>
  <sheetData>
    <row r="1" spans="1:15" x14ac:dyDescent="0.25">
      <c r="A1" s="2"/>
      <c r="B1" s="4"/>
      <c r="C1" s="2"/>
      <c r="D1" s="4"/>
      <c r="E1" s="2"/>
      <c r="F1" s="4"/>
      <c r="G1" s="2"/>
      <c r="H1" s="4"/>
      <c r="I1" s="2"/>
      <c r="J1" s="4"/>
      <c r="K1" s="2"/>
      <c r="L1" s="4"/>
      <c r="M1" s="2"/>
      <c r="N1" s="3"/>
      <c r="O1" s="422" t="s">
        <v>1310</v>
      </c>
    </row>
    <row r="2" spans="1:15" ht="16.5" customHeight="1" x14ac:dyDescent="0.25">
      <c r="A2" s="353" t="s">
        <v>837</v>
      </c>
      <c r="B2" s="351" t="str">
        <f>IF(B5="","",VLOOKUP(B5,全部!$B$9:$P$508,8,0))</f>
        <v>副頭家</v>
      </c>
      <c r="C2" s="353" t="s">
        <v>837</v>
      </c>
      <c r="D2" s="351" t="str">
        <f>IF(D5="","",VLOOKUP(D5,全部!$B$9:$P$508,8,0))</f>
        <v>副頭家</v>
      </c>
      <c r="E2" s="353" t="s">
        <v>837</v>
      </c>
      <c r="F2" s="351" t="str">
        <f>IF(F5="","",VLOOKUP(F5,全部!$B$9:$P$508,8,0))</f>
        <v>副頭家</v>
      </c>
      <c r="G2" s="353" t="s">
        <v>837</v>
      </c>
      <c r="H2" s="351" t="str">
        <f>IF(H5="","",VLOOKUP(H5,全部!$B$9:$P$508,8,0))</f>
        <v>副頭家</v>
      </c>
      <c r="I2" s="353" t="s">
        <v>837</v>
      </c>
      <c r="J2" s="351" t="str">
        <f>IF(J5="","",VLOOKUP(J5,全部!$B$9:$P$508,8,0))</f>
        <v>副頭家</v>
      </c>
      <c r="K2" s="353" t="s">
        <v>837</v>
      </c>
      <c r="L2" s="351" t="str">
        <f>IF(L5="","",VLOOKUP(L5,全部!$B$9:$P$508,8,0))</f>
        <v>殿主</v>
      </c>
      <c r="M2" s="353" t="s">
        <v>837</v>
      </c>
      <c r="N2" s="425" t="str">
        <f>IF(N5="","",VLOOKUP(N5,全部!$B$9:$P$508,8,0))</f>
        <v>頭家</v>
      </c>
      <c r="O2" s="423"/>
    </row>
    <row r="3" spans="1:15" x14ac:dyDescent="0.25">
      <c r="A3" s="353"/>
      <c r="B3" s="351"/>
      <c r="C3" s="353"/>
      <c r="D3" s="351"/>
      <c r="E3" s="353"/>
      <c r="F3" s="351"/>
      <c r="G3" s="353"/>
      <c r="H3" s="351"/>
      <c r="I3" s="353"/>
      <c r="J3" s="351"/>
      <c r="K3" s="353"/>
      <c r="L3" s="351"/>
      <c r="M3" s="353"/>
      <c r="N3" s="425"/>
      <c r="O3" s="423"/>
    </row>
    <row r="4" spans="1:15" x14ac:dyDescent="0.25">
      <c r="A4" s="353"/>
      <c r="B4" s="352"/>
      <c r="C4" s="353"/>
      <c r="D4" s="352"/>
      <c r="E4" s="353"/>
      <c r="F4" s="352"/>
      <c r="G4" s="353"/>
      <c r="H4" s="352"/>
      <c r="I4" s="353"/>
      <c r="J4" s="352"/>
      <c r="K4" s="353"/>
      <c r="L4" s="352"/>
      <c r="M4" s="353"/>
      <c r="N4" s="426"/>
      <c r="O4" s="423"/>
    </row>
    <row r="5" spans="1:15" ht="16.5" customHeight="1" x14ac:dyDescent="0.25">
      <c r="A5" s="353" t="str">
        <f>IF(B5="","",VLOOKUP(B5,全部!$B$9:$P$508,14,0))</f>
        <v>台南市安南區館前一路26巷2弄15號</v>
      </c>
      <c r="B5" s="351" t="s">
        <v>1264</v>
      </c>
      <c r="C5" s="353" t="str">
        <f>IF(D5="","",VLOOKUP(D5,全部!$B$9:$P$508,14,0))</f>
        <v>台南市新營區太子路32之9號2樓</v>
      </c>
      <c r="D5" s="351" t="s">
        <v>1206</v>
      </c>
      <c r="E5" s="353" t="str">
        <f>IF(F5="","",VLOOKUP(F5,全部!$B$9:$P$508,14,0))</f>
        <v>台南市新營區正義街4號1樓</v>
      </c>
      <c r="F5" s="351" t="s">
        <v>1219</v>
      </c>
      <c r="G5" s="353" t="str">
        <f>IF(H5="","",VLOOKUP(H5,全部!$B$9:$P$508,14,0))</f>
        <v>台南市柳營區士林里柳營53之50號</v>
      </c>
      <c r="H5" s="351" t="s">
        <v>1263</v>
      </c>
      <c r="I5" s="353" t="str">
        <f>IF(J5="","",VLOOKUP(J5,全部!$B$9:$P$508,14,0))</f>
        <v>台南市南區鯤鯓路26-2號</v>
      </c>
      <c r="J5" s="351" t="s">
        <v>1262</v>
      </c>
      <c r="K5" s="353" t="str">
        <f>IF(L5="","",VLOOKUP(L5,全部!$B$9:$P$508,14,0))</f>
        <v>高雄市橋頭區仕豐南路大同巷7號</v>
      </c>
      <c r="L5" s="351" t="s">
        <v>1261</v>
      </c>
      <c r="M5" s="353" t="str">
        <f>IF(N5="","",VLOOKUP(N5,全部!$B$9:$P$508,14,0))</f>
        <v>台南市柳營區神農里350之13號</v>
      </c>
      <c r="N5" s="355" t="s">
        <v>1260</v>
      </c>
      <c r="O5" s="423"/>
    </row>
    <row r="6" spans="1:15" x14ac:dyDescent="0.25">
      <c r="A6" s="353"/>
      <c r="B6" s="351"/>
      <c r="C6" s="353"/>
      <c r="D6" s="351"/>
      <c r="E6" s="353"/>
      <c r="F6" s="351"/>
      <c r="G6" s="353"/>
      <c r="H6" s="351"/>
      <c r="I6" s="353"/>
      <c r="J6" s="351"/>
      <c r="K6" s="353"/>
      <c r="L6" s="351"/>
      <c r="M6" s="353"/>
      <c r="N6" s="355"/>
      <c r="O6" s="423"/>
    </row>
    <row r="7" spans="1:15" x14ac:dyDescent="0.25">
      <c r="A7" s="353"/>
      <c r="B7" s="351"/>
      <c r="C7" s="353"/>
      <c r="D7" s="351"/>
      <c r="E7" s="353"/>
      <c r="F7" s="351"/>
      <c r="G7" s="353"/>
      <c r="H7" s="351"/>
      <c r="I7" s="353"/>
      <c r="J7" s="351"/>
      <c r="K7" s="353"/>
      <c r="L7" s="351"/>
      <c r="M7" s="353"/>
      <c r="N7" s="355"/>
      <c r="O7" s="423"/>
    </row>
    <row r="8" spans="1:15" x14ac:dyDescent="0.25">
      <c r="A8" s="353"/>
      <c r="B8" s="351"/>
      <c r="C8" s="353"/>
      <c r="D8" s="351"/>
      <c r="E8" s="353"/>
      <c r="F8" s="351"/>
      <c r="G8" s="353"/>
      <c r="H8" s="351"/>
      <c r="I8" s="353"/>
      <c r="J8" s="351"/>
      <c r="K8" s="353"/>
      <c r="L8" s="351"/>
      <c r="M8" s="353"/>
      <c r="N8" s="355"/>
      <c r="O8" s="423"/>
    </row>
    <row r="9" spans="1:15" x14ac:dyDescent="0.25">
      <c r="A9" s="353"/>
      <c r="B9" s="351"/>
      <c r="C9" s="353"/>
      <c r="D9" s="351"/>
      <c r="E9" s="353"/>
      <c r="F9" s="351"/>
      <c r="G9" s="353"/>
      <c r="H9" s="351"/>
      <c r="I9" s="353"/>
      <c r="J9" s="351"/>
      <c r="K9" s="353"/>
      <c r="L9" s="351"/>
      <c r="M9" s="353"/>
      <c r="N9" s="355"/>
      <c r="O9" s="423"/>
    </row>
    <row r="10" spans="1:15" x14ac:dyDescent="0.25">
      <c r="A10" s="353"/>
      <c r="B10" s="351"/>
      <c r="C10" s="353"/>
      <c r="D10" s="351"/>
      <c r="E10" s="353"/>
      <c r="F10" s="351"/>
      <c r="G10" s="353"/>
      <c r="H10" s="351"/>
      <c r="I10" s="353"/>
      <c r="J10" s="351"/>
      <c r="K10" s="353"/>
      <c r="L10" s="351"/>
      <c r="M10" s="353"/>
      <c r="N10" s="355"/>
      <c r="O10" s="423"/>
    </row>
    <row r="11" spans="1:15" x14ac:dyDescent="0.25">
      <c r="A11" s="353"/>
      <c r="B11" s="351"/>
      <c r="C11" s="353"/>
      <c r="D11" s="351"/>
      <c r="E11" s="353"/>
      <c r="F11" s="351"/>
      <c r="G11" s="353"/>
      <c r="H11" s="351"/>
      <c r="I11" s="353"/>
      <c r="J11" s="351"/>
      <c r="K11" s="353"/>
      <c r="L11" s="351"/>
      <c r="M11" s="353"/>
      <c r="N11" s="355"/>
      <c r="O11" s="423"/>
    </row>
    <row r="12" spans="1:15" x14ac:dyDescent="0.25">
      <c r="A12" s="353"/>
      <c r="B12" s="351"/>
      <c r="C12" s="353"/>
      <c r="D12" s="351"/>
      <c r="E12" s="353"/>
      <c r="F12" s="351"/>
      <c r="G12" s="353"/>
      <c r="H12" s="351"/>
      <c r="I12" s="353"/>
      <c r="J12" s="351"/>
      <c r="K12" s="353"/>
      <c r="L12" s="351"/>
      <c r="M12" s="353"/>
      <c r="N12" s="355"/>
      <c r="O12" s="423"/>
    </row>
    <row r="13" spans="1:15" x14ac:dyDescent="0.25">
      <c r="A13" s="353"/>
      <c r="B13" s="351"/>
      <c r="C13" s="353"/>
      <c r="D13" s="351"/>
      <c r="E13" s="353"/>
      <c r="F13" s="351"/>
      <c r="G13" s="353"/>
      <c r="H13" s="351"/>
      <c r="I13" s="353"/>
      <c r="J13" s="351"/>
      <c r="K13" s="353"/>
      <c r="L13" s="351"/>
      <c r="M13" s="353"/>
      <c r="N13" s="355"/>
      <c r="O13" s="423"/>
    </row>
    <row r="14" spans="1:15" x14ac:dyDescent="0.25">
      <c r="A14" s="353"/>
      <c r="B14" s="180"/>
      <c r="C14" s="353"/>
      <c r="D14" s="180"/>
      <c r="E14" s="353"/>
      <c r="F14" s="180"/>
      <c r="G14" s="353"/>
      <c r="H14" s="180"/>
      <c r="I14" s="353"/>
      <c r="J14" s="180"/>
      <c r="K14" s="353"/>
      <c r="L14" s="180"/>
      <c r="M14" s="353"/>
      <c r="N14" s="317"/>
      <c r="O14" s="423"/>
    </row>
    <row r="15" spans="1:15" ht="16.5" customHeight="1" x14ac:dyDescent="0.25">
      <c r="A15" s="353"/>
      <c r="B15" s="351" t="s">
        <v>891</v>
      </c>
      <c r="C15" s="353"/>
      <c r="D15" s="351" t="s">
        <v>891</v>
      </c>
      <c r="E15" s="353"/>
      <c r="F15" s="351" t="s">
        <v>891</v>
      </c>
      <c r="G15" s="353"/>
      <c r="H15" s="351" t="s">
        <v>891</v>
      </c>
      <c r="I15" s="353"/>
      <c r="J15" s="351" t="s">
        <v>891</v>
      </c>
      <c r="K15" s="353"/>
      <c r="L15" s="351" t="s">
        <v>891</v>
      </c>
      <c r="M15" s="353"/>
      <c r="N15" s="355" t="s">
        <v>891</v>
      </c>
      <c r="O15" s="423"/>
    </row>
    <row r="16" spans="1:15" x14ac:dyDescent="0.25">
      <c r="A16" s="353"/>
      <c r="B16" s="351"/>
      <c r="C16" s="353"/>
      <c r="D16" s="351"/>
      <c r="E16" s="353"/>
      <c r="F16" s="351"/>
      <c r="G16" s="353"/>
      <c r="H16" s="351"/>
      <c r="I16" s="353"/>
      <c r="J16" s="351"/>
      <c r="K16" s="353"/>
      <c r="L16" s="351"/>
      <c r="M16" s="353"/>
      <c r="N16" s="355"/>
      <c r="O16" s="423"/>
    </row>
    <row r="17" spans="1:15" x14ac:dyDescent="0.25">
      <c r="A17" s="353"/>
      <c r="B17" s="351"/>
      <c r="C17" s="353"/>
      <c r="D17" s="351"/>
      <c r="E17" s="353"/>
      <c r="F17" s="351"/>
      <c r="G17" s="353"/>
      <c r="H17" s="351"/>
      <c r="I17" s="353"/>
      <c r="J17" s="351"/>
      <c r="K17" s="353"/>
      <c r="L17" s="351"/>
      <c r="M17" s="353"/>
      <c r="N17" s="355"/>
      <c r="O17" s="423"/>
    </row>
    <row r="18" spans="1:15" x14ac:dyDescent="0.25">
      <c r="A18" s="353"/>
      <c r="B18" s="351"/>
      <c r="C18" s="353"/>
      <c r="D18" s="351"/>
      <c r="E18" s="353"/>
      <c r="F18" s="351"/>
      <c r="G18" s="353"/>
      <c r="H18" s="351"/>
      <c r="I18" s="353"/>
      <c r="J18" s="351"/>
      <c r="K18" s="353"/>
      <c r="L18" s="351"/>
      <c r="M18" s="353"/>
      <c r="N18" s="355"/>
      <c r="O18" s="423"/>
    </row>
    <row r="19" spans="1:15" x14ac:dyDescent="0.25">
      <c r="A19" s="353"/>
      <c r="B19" s="181"/>
      <c r="C19" s="353"/>
      <c r="D19" s="181"/>
      <c r="E19" s="353"/>
      <c r="F19" s="181"/>
      <c r="G19" s="353"/>
      <c r="H19" s="181"/>
      <c r="I19" s="353"/>
      <c r="J19" s="181"/>
      <c r="K19" s="353"/>
      <c r="L19" s="181"/>
      <c r="M19" s="353"/>
      <c r="N19" s="318"/>
      <c r="O19" s="423"/>
    </row>
    <row r="20" spans="1:15" x14ac:dyDescent="0.25">
      <c r="A20" s="353"/>
      <c r="B20" s="182">
        <f>IF(B5="","",VLOOKUP(B5,全部!$B$9:$P$508,9,0))</f>
        <v>76</v>
      </c>
      <c r="C20" s="353"/>
      <c r="D20" s="182">
        <f>IF(D5="","",VLOOKUP(D5,全部!$B$9:$P$508,9,0))</f>
        <v>50</v>
      </c>
      <c r="E20" s="353"/>
      <c r="F20" s="182">
        <f>IF(F5="","",VLOOKUP(F5,全部!$B$9:$P$508,9,0))</f>
        <v>66</v>
      </c>
      <c r="G20" s="353"/>
      <c r="H20" s="182">
        <f>IF(H5="","",VLOOKUP(H5,全部!$B$9:$P$508,9,0))</f>
        <v>54</v>
      </c>
      <c r="I20" s="353"/>
      <c r="J20" s="182">
        <f>IF(J5="","",VLOOKUP(J5,全部!$B$9:$P$508,9,0))</f>
        <v>55</v>
      </c>
      <c r="K20" s="353"/>
      <c r="L20" s="182">
        <f>IF(L5="","",VLOOKUP(L5,全部!$B$9:$P$508,9,0))</f>
        <v>54</v>
      </c>
      <c r="M20" s="353"/>
      <c r="N20" s="319">
        <f>IF(N5="","",VLOOKUP(N5,全部!$B$9:$P$508,9,0))</f>
        <v>50</v>
      </c>
      <c r="O20" s="423"/>
    </row>
    <row r="21" spans="1:15" x14ac:dyDescent="0.25">
      <c r="A21" s="353"/>
      <c r="B21" s="183" t="s">
        <v>840</v>
      </c>
      <c r="C21" s="353"/>
      <c r="D21" s="183" t="s">
        <v>840</v>
      </c>
      <c r="E21" s="353"/>
      <c r="F21" s="183" t="s">
        <v>840</v>
      </c>
      <c r="G21" s="353"/>
      <c r="H21" s="183" t="s">
        <v>840</v>
      </c>
      <c r="I21" s="353"/>
      <c r="J21" s="183" t="s">
        <v>840</v>
      </c>
      <c r="K21" s="353"/>
      <c r="L21" s="183" t="s">
        <v>840</v>
      </c>
      <c r="M21" s="353"/>
      <c r="N21" s="173" t="s">
        <v>840</v>
      </c>
      <c r="O21" s="423"/>
    </row>
    <row r="22" spans="1:15" x14ac:dyDescent="0.25">
      <c r="A22" s="353"/>
      <c r="B22" s="183"/>
      <c r="C22" s="353"/>
      <c r="D22" s="183"/>
      <c r="E22" s="353"/>
      <c r="F22" s="183"/>
      <c r="G22" s="353"/>
      <c r="H22" s="183"/>
      <c r="I22" s="353"/>
      <c r="J22" s="183"/>
      <c r="K22" s="353"/>
      <c r="L22" s="183"/>
      <c r="M22" s="353"/>
      <c r="N22" s="173"/>
      <c r="O22" s="423"/>
    </row>
    <row r="23" spans="1:15" x14ac:dyDescent="0.25">
      <c r="A23" s="353"/>
      <c r="B23" s="183">
        <f>IF(B5="","",VLOOKUP(B5,全部!$B$9:$P$508,10,0))</f>
        <v>6</v>
      </c>
      <c r="C23" s="353"/>
      <c r="D23" s="183">
        <f>IF(D5="","",VLOOKUP(D5,全部!$B$9:$P$508,10,0))</f>
        <v>10</v>
      </c>
      <c r="E23" s="353"/>
      <c r="F23" s="183">
        <f>IF(F5="","",VLOOKUP(F5,全部!$B$9:$P$508,10,0))</f>
        <v>12</v>
      </c>
      <c r="G23" s="353"/>
      <c r="H23" s="183">
        <f>IF(H5="","",VLOOKUP(H5,全部!$B$9:$P$508,10,0))</f>
        <v>7</v>
      </c>
      <c r="I23" s="353"/>
      <c r="J23" s="183" t="str">
        <f>IF(J5="","",VLOOKUP(J5,全部!$B$9:$P$508,10,0))</f>
        <v>潤3</v>
      </c>
      <c r="K23" s="353"/>
      <c r="L23" s="183">
        <f>IF(L5="","",VLOOKUP(L5,全部!$B$9:$P$508,10,0))</f>
        <v>7</v>
      </c>
      <c r="M23" s="353"/>
      <c r="N23" s="173">
        <f>IF(N5="","",VLOOKUP(N5,全部!$B$9:$P$508,10,0))</f>
        <v>7</v>
      </c>
      <c r="O23" s="423"/>
    </row>
    <row r="24" spans="1:15" x14ac:dyDescent="0.25">
      <c r="A24" s="353"/>
      <c r="B24" s="183" t="s">
        <v>841</v>
      </c>
      <c r="C24" s="353"/>
      <c r="D24" s="183" t="s">
        <v>841</v>
      </c>
      <c r="E24" s="353"/>
      <c r="F24" s="183" t="s">
        <v>841</v>
      </c>
      <c r="G24" s="353"/>
      <c r="H24" s="183" t="s">
        <v>841</v>
      </c>
      <c r="I24" s="353"/>
      <c r="J24" s="183" t="s">
        <v>841</v>
      </c>
      <c r="K24" s="353"/>
      <c r="L24" s="183" t="s">
        <v>841</v>
      </c>
      <c r="M24" s="353"/>
      <c r="N24" s="173" t="s">
        <v>841</v>
      </c>
      <c r="O24" s="423"/>
    </row>
    <row r="25" spans="1:15" x14ac:dyDescent="0.25">
      <c r="A25" s="353"/>
      <c r="B25" s="183"/>
      <c r="C25" s="353"/>
      <c r="D25" s="183"/>
      <c r="E25" s="353"/>
      <c r="F25" s="183"/>
      <c r="G25" s="353"/>
      <c r="H25" s="183"/>
      <c r="I25" s="353"/>
      <c r="J25" s="183"/>
      <c r="K25" s="353"/>
      <c r="L25" s="183"/>
      <c r="M25" s="353"/>
      <c r="N25" s="173"/>
      <c r="O25" s="423"/>
    </row>
    <row r="26" spans="1:15" x14ac:dyDescent="0.25">
      <c r="A26" s="353"/>
      <c r="B26" s="183">
        <f>IF(B5="","",VLOOKUP(B5,全部!$B$9:$P$508,11,0))</f>
        <v>13</v>
      </c>
      <c r="C26" s="353"/>
      <c r="D26" s="183">
        <f>IF(D5="","",VLOOKUP(D5,全部!$B$9:$P$508,11,0))</f>
        <v>26</v>
      </c>
      <c r="E26" s="353"/>
      <c r="F26" s="183">
        <f>IF(F5="","",VLOOKUP(F5,全部!$B$9:$P$508,11,0))</f>
        <v>25</v>
      </c>
      <c r="G26" s="353"/>
      <c r="H26" s="183">
        <f>IF(H5="","",VLOOKUP(H5,全部!$B$9:$P$508,11,0))</f>
        <v>13</v>
      </c>
      <c r="I26" s="353"/>
      <c r="J26" s="183">
        <f>IF(J5="","",VLOOKUP(J5,全部!$B$9:$P$508,11,0))</f>
        <v>28</v>
      </c>
      <c r="K26" s="353"/>
      <c r="L26" s="183">
        <f>IF(L5="","",VLOOKUP(L5,全部!$B$9:$P$508,11,0))</f>
        <v>5</v>
      </c>
      <c r="M26" s="353"/>
      <c r="N26" s="173">
        <f>IF(N5="","",VLOOKUP(N5,全部!$B$9:$P$508,11,0))</f>
        <v>3</v>
      </c>
      <c r="O26" s="423"/>
    </row>
    <row r="27" spans="1:15" ht="16.5" customHeight="1" x14ac:dyDescent="0.25">
      <c r="A27" s="353" t="s">
        <v>838</v>
      </c>
      <c r="B27" s="183" t="s">
        <v>842</v>
      </c>
      <c r="C27" s="353" t="s">
        <v>838</v>
      </c>
      <c r="D27" s="183" t="s">
        <v>842</v>
      </c>
      <c r="E27" s="353" t="s">
        <v>838</v>
      </c>
      <c r="F27" s="183" t="s">
        <v>842</v>
      </c>
      <c r="G27" s="353" t="s">
        <v>838</v>
      </c>
      <c r="H27" s="183" t="s">
        <v>842</v>
      </c>
      <c r="I27" s="353" t="s">
        <v>838</v>
      </c>
      <c r="J27" s="183" t="s">
        <v>842</v>
      </c>
      <c r="K27" s="353" t="s">
        <v>838</v>
      </c>
      <c r="L27" s="183" t="s">
        <v>842</v>
      </c>
      <c r="M27" s="353" t="s">
        <v>838</v>
      </c>
      <c r="N27" s="173" t="s">
        <v>842</v>
      </c>
      <c r="O27" s="423"/>
    </row>
    <row r="28" spans="1:15" x14ac:dyDescent="0.25">
      <c r="A28" s="353"/>
      <c r="B28" s="180"/>
      <c r="C28" s="353"/>
      <c r="D28" s="180"/>
      <c r="E28" s="353"/>
      <c r="F28" s="180"/>
      <c r="G28" s="353"/>
      <c r="H28" s="180"/>
      <c r="I28" s="353"/>
      <c r="J28" s="183"/>
      <c r="K28" s="353"/>
      <c r="L28" s="183"/>
      <c r="M28" s="353"/>
      <c r="N28" s="173"/>
      <c r="O28" s="423"/>
    </row>
    <row r="29" spans="1:15" x14ac:dyDescent="0.25">
      <c r="A29" s="353"/>
      <c r="B29" s="183" t="str">
        <f>IF(B5="","",VLOOKUP(B5,全部!$B$9:$P$508,12,0))</f>
        <v>吉</v>
      </c>
      <c r="C29" s="353"/>
      <c r="D29" s="183" t="str">
        <f>IF(D5="","",VLOOKUP(D5,全部!$B$9:$P$508,12,0))</f>
        <v>寅</v>
      </c>
      <c r="E29" s="353"/>
      <c r="F29" s="183" t="str">
        <f>IF(F5="","",VLOOKUP(F5,全部!$B$9:$P$508,12,0))</f>
        <v>吉</v>
      </c>
      <c r="G29" s="353"/>
      <c r="H29" s="183" t="str">
        <f>IF(H5="","",VLOOKUP(H5,全部!$B$9:$P$508,12,0))</f>
        <v>卯</v>
      </c>
      <c r="I29" s="353"/>
      <c r="J29" s="183" t="str">
        <f>IF(J5="","",VLOOKUP(J5,全部!$B$9:$P$508,12,0))</f>
        <v>辰</v>
      </c>
      <c r="K29" s="353"/>
      <c r="L29" s="183" t="str">
        <f>IF(L5="","",VLOOKUP(L5,全部!$B$9:$P$508,12,0))</f>
        <v>巳</v>
      </c>
      <c r="M29" s="353"/>
      <c r="N29" s="173" t="str">
        <f>IF(N5="","",VLOOKUP(N5,全部!$B$9:$P$508,12,0))</f>
        <v>戊</v>
      </c>
      <c r="O29" s="423"/>
    </row>
    <row r="30" spans="1:15" x14ac:dyDescent="0.25">
      <c r="A30" s="353"/>
      <c r="B30" s="183" t="s">
        <v>844</v>
      </c>
      <c r="C30" s="353"/>
      <c r="D30" s="183" t="s">
        <v>844</v>
      </c>
      <c r="E30" s="353"/>
      <c r="F30" s="183" t="s">
        <v>844</v>
      </c>
      <c r="G30" s="353"/>
      <c r="H30" s="183" t="s">
        <v>844</v>
      </c>
      <c r="I30" s="353"/>
      <c r="J30" s="183" t="s">
        <v>844</v>
      </c>
      <c r="K30" s="353"/>
      <c r="L30" s="183" t="s">
        <v>844</v>
      </c>
      <c r="M30" s="353"/>
      <c r="N30" s="173" t="s">
        <v>844</v>
      </c>
      <c r="O30" s="423"/>
    </row>
    <row r="31" spans="1:15" x14ac:dyDescent="0.25">
      <c r="A31" s="184"/>
      <c r="B31" s="186"/>
      <c r="C31" s="184"/>
      <c r="D31" s="186"/>
      <c r="E31" s="184"/>
      <c r="F31" s="186"/>
      <c r="G31" s="184"/>
      <c r="H31" s="186"/>
      <c r="I31" s="184"/>
      <c r="J31" s="185"/>
      <c r="K31" s="184"/>
      <c r="L31" s="185"/>
      <c r="M31" s="184"/>
      <c r="N31" s="320"/>
      <c r="O31" s="424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00"/>
      <c r="L32" s="171"/>
      <c r="M32" s="300"/>
      <c r="N32" s="301"/>
    </row>
  </sheetData>
  <mergeCells count="43">
    <mergeCell ref="A2:A4"/>
    <mergeCell ref="C2:C4"/>
    <mergeCell ref="E2:E4"/>
    <mergeCell ref="G5:G26"/>
    <mergeCell ref="H5:H13"/>
    <mergeCell ref="G2:G4"/>
    <mergeCell ref="E5:E26"/>
    <mergeCell ref="F5:F13"/>
    <mergeCell ref="H2:H4"/>
    <mergeCell ref="I2:I4"/>
    <mergeCell ref="K2:K4"/>
    <mergeCell ref="F2:F4"/>
    <mergeCell ref="A27:A30"/>
    <mergeCell ref="C27:C30"/>
    <mergeCell ref="E27:E30"/>
    <mergeCell ref="G27:G30"/>
    <mergeCell ref="B15:B18"/>
    <mergeCell ref="D15:D18"/>
    <mergeCell ref="F15:F18"/>
    <mergeCell ref="D2:D4"/>
    <mergeCell ref="B2:B4"/>
    <mergeCell ref="A5:A26"/>
    <mergeCell ref="B5:B13"/>
    <mergeCell ref="C5:C26"/>
    <mergeCell ref="D5:D13"/>
    <mergeCell ref="I27:I30"/>
    <mergeCell ref="K27:K30"/>
    <mergeCell ref="H15:H18"/>
    <mergeCell ref="J15:J18"/>
    <mergeCell ref="I5:I26"/>
    <mergeCell ref="J5:J13"/>
    <mergeCell ref="K5:K26"/>
    <mergeCell ref="O1:O31"/>
    <mergeCell ref="M27:M30"/>
    <mergeCell ref="N2:N4"/>
    <mergeCell ref="L2:L4"/>
    <mergeCell ref="J2:J4"/>
    <mergeCell ref="L15:L18"/>
    <mergeCell ref="L5:L13"/>
    <mergeCell ref="M5:M26"/>
    <mergeCell ref="N5:N13"/>
    <mergeCell ref="N15:N18"/>
    <mergeCell ref="M2:M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F5" sqref="F5:F13"/>
    </sheetView>
  </sheetViews>
  <sheetFormatPr defaultRowHeight="16.5" x14ac:dyDescent="0.25"/>
  <cols>
    <col min="1" max="15" width="8.625" customWidth="1"/>
  </cols>
  <sheetData>
    <row r="1" spans="1:15" ht="16.5" customHeight="1" x14ac:dyDescent="0.25">
      <c r="A1" s="2"/>
      <c r="B1" s="4"/>
      <c r="C1" s="2"/>
      <c r="D1" s="4"/>
      <c r="E1" s="2"/>
      <c r="F1" s="4"/>
      <c r="G1" s="2"/>
      <c r="H1" s="4"/>
      <c r="I1" s="2"/>
      <c r="J1" s="4"/>
      <c r="K1" s="2"/>
      <c r="L1" s="4"/>
      <c r="M1" s="2"/>
      <c r="N1" s="4"/>
      <c r="O1" s="422" t="s">
        <v>1310</v>
      </c>
    </row>
    <row r="2" spans="1:15" ht="16.5" customHeight="1" x14ac:dyDescent="0.25">
      <c r="A2" s="353" t="s">
        <v>837</v>
      </c>
      <c r="B2" s="351" t="str">
        <f>IF(B5="","",VLOOKUP(B5,全部!$B$9:$P$508,8,0))</f>
        <v>委員</v>
      </c>
      <c r="C2" s="353" t="s">
        <v>837</v>
      </c>
      <c r="D2" s="351" t="str">
        <f>IF(D5="","",VLOOKUP(D5,全部!$B$9:$P$508,8,0))</f>
        <v>委員</v>
      </c>
      <c r="E2" s="353" t="s">
        <v>837</v>
      </c>
      <c r="F2" s="351" t="str">
        <f>IF(F5="","",VLOOKUP(F5,全部!$B$9:$P$508,8,0))</f>
        <v>委員</v>
      </c>
      <c r="G2" s="353" t="s">
        <v>837</v>
      </c>
      <c r="H2" s="351" t="str">
        <f>IF(H5="","",VLOOKUP(H5,全部!$B$9:$P$508,8,0))</f>
        <v>委員</v>
      </c>
      <c r="I2" s="353" t="s">
        <v>837</v>
      </c>
      <c r="J2" s="351" t="str">
        <f>IF(J5="","",VLOOKUP(J5,全部!$B$9:$P$508,8,0))</f>
        <v>委員</v>
      </c>
      <c r="K2" s="353" t="s">
        <v>837</v>
      </c>
      <c r="L2" s="351" t="str">
        <f>IF(L5="","",VLOOKUP(L5,全部!$B$9:$P$508,8,0))</f>
        <v>副頭家</v>
      </c>
      <c r="M2" s="353" t="s">
        <v>837</v>
      </c>
      <c r="N2" s="427" t="str">
        <f>IF(N5="","",VLOOKUP(N5,全部!$B$9:$P$508,8,0))</f>
        <v>副頭家</v>
      </c>
      <c r="O2" s="423"/>
    </row>
    <row r="3" spans="1:15" x14ac:dyDescent="0.25">
      <c r="A3" s="353"/>
      <c r="B3" s="351"/>
      <c r="C3" s="353"/>
      <c r="D3" s="351"/>
      <c r="E3" s="353"/>
      <c r="F3" s="351"/>
      <c r="G3" s="353"/>
      <c r="H3" s="351"/>
      <c r="I3" s="353"/>
      <c r="J3" s="351"/>
      <c r="K3" s="353"/>
      <c r="L3" s="351"/>
      <c r="M3" s="353"/>
      <c r="N3" s="427"/>
      <c r="O3" s="423"/>
    </row>
    <row r="4" spans="1:15" x14ac:dyDescent="0.25">
      <c r="A4" s="353"/>
      <c r="B4" s="352"/>
      <c r="C4" s="353"/>
      <c r="D4" s="352"/>
      <c r="E4" s="353"/>
      <c r="F4" s="352"/>
      <c r="G4" s="353"/>
      <c r="H4" s="352"/>
      <c r="I4" s="353"/>
      <c r="J4" s="352"/>
      <c r="K4" s="353"/>
      <c r="L4" s="352"/>
      <c r="M4" s="353"/>
      <c r="N4" s="428"/>
      <c r="O4" s="423"/>
    </row>
    <row r="5" spans="1:15" ht="16.5" customHeight="1" x14ac:dyDescent="0.25">
      <c r="A5" s="353" t="str">
        <f>IF(B5="","",VLOOKUP(B5,全部!$B$9:$P$508,14,0))</f>
        <v>高雄市前鎮區育樂路1號</v>
      </c>
      <c r="B5" s="351" t="s">
        <v>1268</v>
      </c>
      <c r="C5" s="353" t="str">
        <f>IF(D5="","",VLOOKUP(D5,全部!$B$9:$P$508,14,0))</f>
        <v>高雄市鳳山區南正一路2巷33號</v>
      </c>
      <c r="D5" s="351" t="s">
        <v>1267</v>
      </c>
      <c r="E5" s="353" t="str">
        <f>IF(F5="","",VLOOKUP(F5,全部!$B$9:$P$508,14,0))</f>
        <v>屏東市中山路375巷10號</v>
      </c>
      <c r="F5" s="351" t="s">
        <v>1342</v>
      </c>
      <c r="G5" s="353">
        <f>IF(H5="","",VLOOKUP(H5,全部!$B$9:$P$508,14,0))</f>
        <v>0</v>
      </c>
      <c r="H5" s="351" t="s">
        <v>1266</v>
      </c>
      <c r="I5" s="353" t="str">
        <f>IF(J5="","",VLOOKUP(J5,全部!$B$9:$P$508,14,0))</f>
        <v>台南市新營區中華路81之2號</v>
      </c>
      <c r="J5" s="351" t="s">
        <v>1265</v>
      </c>
      <c r="K5" s="353" t="str">
        <f>IF(L5="","",VLOOKUP(L5,全部!$B$9:$P$508,14,0))</f>
        <v>澎湖縣馬公市光明里6之32號</v>
      </c>
      <c r="L5" s="351" t="s">
        <v>1230</v>
      </c>
      <c r="M5" s="353" t="str">
        <f>IF(N5="","",VLOOKUP(N5,全部!$B$9:$P$508,14,0))</f>
        <v>澎湖縣馬公市西衛里8-5號</v>
      </c>
      <c r="N5" s="351" t="s">
        <v>755</v>
      </c>
      <c r="O5" s="423"/>
    </row>
    <row r="6" spans="1:15" x14ac:dyDescent="0.25">
      <c r="A6" s="353"/>
      <c r="B6" s="351"/>
      <c r="C6" s="353"/>
      <c r="D6" s="351"/>
      <c r="E6" s="353"/>
      <c r="F6" s="351"/>
      <c r="G6" s="353"/>
      <c r="H6" s="351"/>
      <c r="I6" s="353"/>
      <c r="J6" s="351"/>
      <c r="K6" s="353"/>
      <c r="L6" s="351"/>
      <c r="M6" s="353"/>
      <c r="N6" s="351"/>
      <c r="O6" s="423"/>
    </row>
    <row r="7" spans="1:15" x14ac:dyDescent="0.25">
      <c r="A7" s="353"/>
      <c r="B7" s="351"/>
      <c r="C7" s="353"/>
      <c r="D7" s="351"/>
      <c r="E7" s="353"/>
      <c r="F7" s="351"/>
      <c r="G7" s="353"/>
      <c r="H7" s="351"/>
      <c r="I7" s="353"/>
      <c r="J7" s="351"/>
      <c r="K7" s="353"/>
      <c r="L7" s="351"/>
      <c r="M7" s="353"/>
      <c r="N7" s="351"/>
      <c r="O7" s="423"/>
    </row>
    <row r="8" spans="1:15" x14ac:dyDescent="0.25">
      <c r="A8" s="353"/>
      <c r="B8" s="351"/>
      <c r="C8" s="353"/>
      <c r="D8" s="351"/>
      <c r="E8" s="353"/>
      <c r="F8" s="351"/>
      <c r="G8" s="353"/>
      <c r="H8" s="351"/>
      <c r="I8" s="353"/>
      <c r="J8" s="351"/>
      <c r="K8" s="353"/>
      <c r="L8" s="351"/>
      <c r="M8" s="353"/>
      <c r="N8" s="351"/>
      <c r="O8" s="423"/>
    </row>
    <row r="9" spans="1:15" x14ac:dyDescent="0.25">
      <c r="A9" s="353"/>
      <c r="B9" s="351"/>
      <c r="C9" s="353"/>
      <c r="D9" s="351"/>
      <c r="E9" s="353"/>
      <c r="F9" s="351"/>
      <c r="G9" s="353"/>
      <c r="H9" s="351"/>
      <c r="I9" s="353"/>
      <c r="J9" s="351"/>
      <c r="K9" s="353"/>
      <c r="L9" s="351"/>
      <c r="M9" s="353"/>
      <c r="N9" s="351"/>
      <c r="O9" s="423"/>
    </row>
    <row r="10" spans="1:15" x14ac:dyDescent="0.25">
      <c r="A10" s="353"/>
      <c r="B10" s="351"/>
      <c r="C10" s="353"/>
      <c r="D10" s="351"/>
      <c r="E10" s="353"/>
      <c r="F10" s="351"/>
      <c r="G10" s="353"/>
      <c r="H10" s="351"/>
      <c r="I10" s="353"/>
      <c r="J10" s="351"/>
      <c r="K10" s="353"/>
      <c r="L10" s="351"/>
      <c r="M10" s="353"/>
      <c r="N10" s="351"/>
      <c r="O10" s="423"/>
    </row>
    <row r="11" spans="1:15" x14ac:dyDescent="0.25">
      <c r="A11" s="353"/>
      <c r="B11" s="351"/>
      <c r="C11" s="353"/>
      <c r="D11" s="351"/>
      <c r="E11" s="353"/>
      <c r="F11" s="351"/>
      <c r="G11" s="353"/>
      <c r="H11" s="351"/>
      <c r="I11" s="353"/>
      <c r="J11" s="351"/>
      <c r="K11" s="353"/>
      <c r="L11" s="351"/>
      <c r="M11" s="353"/>
      <c r="N11" s="351"/>
      <c r="O11" s="423"/>
    </row>
    <row r="12" spans="1:15" x14ac:dyDescent="0.25">
      <c r="A12" s="353"/>
      <c r="B12" s="351"/>
      <c r="C12" s="353"/>
      <c r="D12" s="351"/>
      <c r="E12" s="353"/>
      <c r="F12" s="351"/>
      <c r="G12" s="353"/>
      <c r="H12" s="351"/>
      <c r="I12" s="353"/>
      <c r="J12" s="351"/>
      <c r="K12" s="353"/>
      <c r="L12" s="351"/>
      <c r="M12" s="353"/>
      <c r="N12" s="351"/>
      <c r="O12" s="423"/>
    </row>
    <row r="13" spans="1:15" x14ac:dyDescent="0.25">
      <c r="A13" s="353"/>
      <c r="B13" s="351"/>
      <c r="C13" s="353"/>
      <c r="D13" s="351"/>
      <c r="E13" s="353"/>
      <c r="F13" s="351"/>
      <c r="G13" s="353"/>
      <c r="H13" s="351"/>
      <c r="I13" s="353"/>
      <c r="J13" s="351"/>
      <c r="K13" s="353"/>
      <c r="L13" s="351"/>
      <c r="M13" s="353"/>
      <c r="N13" s="351"/>
      <c r="O13" s="423"/>
    </row>
    <row r="14" spans="1:15" x14ac:dyDescent="0.25">
      <c r="A14" s="353"/>
      <c r="B14" s="180"/>
      <c r="C14" s="353"/>
      <c r="D14" s="180"/>
      <c r="E14" s="353"/>
      <c r="F14" s="180"/>
      <c r="G14" s="353"/>
      <c r="H14" s="180"/>
      <c r="I14" s="353"/>
      <c r="J14" s="180"/>
      <c r="K14" s="353"/>
      <c r="L14" s="180"/>
      <c r="M14" s="353"/>
      <c r="N14" s="180"/>
      <c r="O14" s="423"/>
    </row>
    <row r="15" spans="1:15" ht="16.5" customHeight="1" x14ac:dyDescent="0.25">
      <c r="A15" s="353"/>
      <c r="B15" s="351" t="s">
        <v>891</v>
      </c>
      <c r="C15" s="353"/>
      <c r="D15" s="351" t="s">
        <v>891</v>
      </c>
      <c r="E15" s="353"/>
      <c r="F15" s="351" t="s">
        <v>891</v>
      </c>
      <c r="G15" s="353"/>
      <c r="H15" s="351" t="s">
        <v>891</v>
      </c>
      <c r="I15" s="353"/>
      <c r="J15" s="351" t="s">
        <v>891</v>
      </c>
      <c r="K15" s="353"/>
      <c r="L15" s="351" t="s">
        <v>891</v>
      </c>
      <c r="M15" s="353"/>
      <c r="N15" s="351" t="s">
        <v>891</v>
      </c>
      <c r="O15" s="423"/>
    </row>
    <row r="16" spans="1:15" x14ac:dyDescent="0.25">
      <c r="A16" s="353"/>
      <c r="B16" s="351"/>
      <c r="C16" s="353"/>
      <c r="D16" s="351"/>
      <c r="E16" s="353"/>
      <c r="F16" s="351"/>
      <c r="G16" s="353"/>
      <c r="H16" s="351"/>
      <c r="I16" s="353"/>
      <c r="J16" s="351"/>
      <c r="K16" s="353"/>
      <c r="L16" s="351"/>
      <c r="M16" s="353"/>
      <c r="N16" s="351"/>
      <c r="O16" s="423"/>
    </row>
    <row r="17" spans="1:15" x14ac:dyDescent="0.25">
      <c r="A17" s="353"/>
      <c r="B17" s="351"/>
      <c r="C17" s="353"/>
      <c r="D17" s="351"/>
      <c r="E17" s="353"/>
      <c r="F17" s="351"/>
      <c r="G17" s="353"/>
      <c r="H17" s="351"/>
      <c r="I17" s="353"/>
      <c r="J17" s="351"/>
      <c r="K17" s="353"/>
      <c r="L17" s="351"/>
      <c r="M17" s="353"/>
      <c r="N17" s="351"/>
      <c r="O17" s="423"/>
    </row>
    <row r="18" spans="1:15" x14ac:dyDescent="0.25">
      <c r="A18" s="353"/>
      <c r="B18" s="351"/>
      <c r="C18" s="353"/>
      <c r="D18" s="351"/>
      <c r="E18" s="353"/>
      <c r="F18" s="351"/>
      <c r="G18" s="353"/>
      <c r="H18" s="351"/>
      <c r="I18" s="353"/>
      <c r="J18" s="351"/>
      <c r="K18" s="353"/>
      <c r="L18" s="351"/>
      <c r="M18" s="353"/>
      <c r="N18" s="351"/>
      <c r="O18" s="423"/>
    </row>
    <row r="19" spans="1:15" x14ac:dyDescent="0.25">
      <c r="A19" s="353"/>
      <c r="B19" s="181"/>
      <c r="C19" s="353"/>
      <c r="D19" s="181"/>
      <c r="E19" s="353"/>
      <c r="F19" s="181"/>
      <c r="G19" s="353"/>
      <c r="H19" s="181"/>
      <c r="I19" s="353"/>
      <c r="J19" s="181"/>
      <c r="K19" s="353"/>
      <c r="L19" s="181"/>
      <c r="M19" s="353"/>
      <c r="N19" s="181"/>
      <c r="O19" s="423"/>
    </row>
    <row r="20" spans="1:15" x14ac:dyDescent="0.25">
      <c r="A20" s="353"/>
      <c r="B20" s="182">
        <f>IF(B5="","",VLOOKUP(B5,全部!$B$9:$P$508,9,0))</f>
        <v>36</v>
      </c>
      <c r="C20" s="353"/>
      <c r="D20" s="182">
        <f>IF(D5="","",VLOOKUP(D5,全部!$B$9:$P$508,9,0))</f>
        <v>37</v>
      </c>
      <c r="E20" s="353"/>
      <c r="F20" s="182">
        <f>IF(F5="","",VLOOKUP(F5,全部!$B$9:$P$508,9,0))</f>
        <v>43</v>
      </c>
      <c r="G20" s="353"/>
      <c r="H20" s="182">
        <f>IF(H5="","",VLOOKUP(H5,全部!$B$9:$P$508,9,0))</f>
        <v>54</v>
      </c>
      <c r="I20" s="353"/>
      <c r="J20" s="182">
        <f>IF(J5="","",VLOOKUP(J5,全部!$B$9:$P$508,9,0))</f>
        <v>59</v>
      </c>
      <c r="K20" s="353"/>
      <c r="L20" s="182">
        <f>IF(L5="","",VLOOKUP(L5,全部!$B$9:$P$508,9,0))</f>
        <v>60</v>
      </c>
      <c r="M20" s="353"/>
      <c r="N20" s="182">
        <f>IF(N5="","",VLOOKUP(N5,全部!$B$9:$P$508,9,0))</f>
        <v>52</v>
      </c>
      <c r="O20" s="423"/>
    </row>
    <row r="21" spans="1:15" x14ac:dyDescent="0.25">
      <c r="A21" s="353"/>
      <c r="B21" s="183" t="s">
        <v>840</v>
      </c>
      <c r="C21" s="353"/>
      <c r="D21" s="183" t="s">
        <v>840</v>
      </c>
      <c r="E21" s="353"/>
      <c r="F21" s="183" t="s">
        <v>840</v>
      </c>
      <c r="G21" s="353"/>
      <c r="H21" s="183" t="s">
        <v>840</v>
      </c>
      <c r="I21" s="353"/>
      <c r="J21" s="183" t="s">
        <v>840</v>
      </c>
      <c r="K21" s="353"/>
      <c r="L21" s="183" t="s">
        <v>840</v>
      </c>
      <c r="M21" s="353"/>
      <c r="N21" s="183" t="s">
        <v>840</v>
      </c>
      <c r="O21" s="423"/>
    </row>
    <row r="22" spans="1:15" x14ac:dyDescent="0.25">
      <c r="A22" s="353"/>
      <c r="B22" s="183"/>
      <c r="C22" s="353"/>
      <c r="D22" s="183"/>
      <c r="E22" s="353"/>
      <c r="F22" s="183"/>
      <c r="G22" s="353"/>
      <c r="H22" s="183"/>
      <c r="I22" s="353"/>
      <c r="J22" s="183"/>
      <c r="K22" s="353"/>
      <c r="L22" s="183"/>
      <c r="M22" s="353"/>
      <c r="N22" s="183"/>
      <c r="O22" s="423"/>
    </row>
    <row r="23" spans="1:15" x14ac:dyDescent="0.25">
      <c r="A23" s="353"/>
      <c r="B23" s="183">
        <f>IF(B5="","",VLOOKUP(B5,全部!$B$9:$P$508,10,0))</f>
        <v>3</v>
      </c>
      <c r="C23" s="353"/>
      <c r="D23" s="183">
        <f>IF(D5="","",VLOOKUP(D5,全部!$B$9:$P$508,10,0))</f>
        <v>10</v>
      </c>
      <c r="E23" s="353"/>
      <c r="F23" s="183">
        <f>IF(F5="","",VLOOKUP(F5,全部!$B$9:$P$508,10,0))</f>
        <v>8</v>
      </c>
      <c r="G23" s="353"/>
      <c r="H23" s="183">
        <f>IF(H5="","",VLOOKUP(H5,全部!$B$9:$P$508,10,0))</f>
        <v>0</v>
      </c>
      <c r="I23" s="353"/>
      <c r="J23" s="183">
        <f>IF(J5="","",VLOOKUP(J5,全部!$B$9:$P$508,10,0))</f>
        <v>2</v>
      </c>
      <c r="K23" s="353"/>
      <c r="L23" s="183">
        <f>IF(L5="","",VLOOKUP(L5,全部!$B$9:$P$508,10,0))</f>
        <v>12</v>
      </c>
      <c r="M23" s="353"/>
      <c r="N23" s="183">
        <f>IF(N5="","",VLOOKUP(N5,全部!$B$9:$P$508,10,0))</f>
        <v>5</v>
      </c>
      <c r="O23" s="423"/>
    </row>
    <row r="24" spans="1:15" x14ac:dyDescent="0.25">
      <c r="A24" s="353"/>
      <c r="B24" s="183" t="s">
        <v>841</v>
      </c>
      <c r="C24" s="353"/>
      <c r="D24" s="183" t="s">
        <v>841</v>
      </c>
      <c r="E24" s="353"/>
      <c r="F24" s="183" t="s">
        <v>841</v>
      </c>
      <c r="G24" s="353"/>
      <c r="H24" s="183" t="s">
        <v>841</v>
      </c>
      <c r="I24" s="353"/>
      <c r="J24" s="183" t="s">
        <v>841</v>
      </c>
      <c r="K24" s="353"/>
      <c r="L24" s="183" t="s">
        <v>841</v>
      </c>
      <c r="M24" s="353"/>
      <c r="N24" s="183" t="s">
        <v>841</v>
      </c>
      <c r="O24" s="423"/>
    </row>
    <row r="25" spans="1:15" x14ac:dyDescent="0.25">
      <c r="A25" s="353"/>
      <c r="B25" s="183"/>
      <c r="C25" s="353"/>
      <c r="D25" s="183"/>
      <c r="E25" s="353"/>
      <c r="F25" s="183"/>
      <c r="G25" s="353"/>
      <c r="H25" s="183"/>
      <c r="I25" s="353"/>
      <c r="J25" s="183"/>
      <c r="K25" s="353"/>
      <c r="L25" s="183"/>
      <c r="M25" s="353"/>
      <c r="N25" s="183"/>
      <c r="O25" s="423"/>
    </row>
    <row r="26" spans="1:15" x14ac:dyDescent="0.25">
      <c r="A26" s="353"/>
      <c r="B26" s="183">
        <f>IF(B5="","",VLOOKUP(B5,全部!$B$9:$P$508,11,0))</f>
        <v>27</v>
      </c>
      <c r="C26" s="353"/>
      <c r="D26" s="183">
        <f>IF(D5="","",VLOOKUP(D5,全部!$B$9:$P$508,11,0))</f>
        <v>17</v>
      </c>
      <c r="E26" s="353"/>
      <c r="F26" s="183">
        <f>IF(F5="","",VLOOKUP(F5,全部!$B$9:$P$508,11,0))</f>
        <v>4</v>
      </c>
      <c r="G26" s="353"/>
      <c r="H26" s="183">
        <f>IF(H5="","",VLOOKUP(H5,全部!$B$9:$P$508,11,0))</f>
        <v>0</v>
      </c>
      <c r="I26" s="353"/>
      <c r="J26" s="183">
        <f>IF(J5="","",VLOOKUP(J5,全部!$B$9:$P$508,11,0))</f>
        <v>7</v>
      </c>
      <c r="K26" s="353"/>
      <c r="L26" s="183">
        <f>IF(L5="","",VLOOKUP(L5,全部!$B$9:$P$508,11,0))</f>
        <v>2</v>
      </c>
      <c r="M26" s="353"/>
      <c r="N26" s="183">
        <f>IF(N5="","",VLOOKUP(N5,全部!$B$9:$P$508,11,0))</f>
        <v>11</v>
      </c>
      <c r="O26" s="423"/>
    </row>
    <row r="27" spans="1:15" ht="16.5" customHeight="1" x14ac:dyDescent="0.25">
      <c r="A27" s="353" t="s">
        <v>838</v>
      </c>
      <c r="B27" s="183" t="s">
        <v>842</v>
      </c>
      <c r="C27" s="353" t="s">
        <v>838</v>
      </c>
      <c r="D27" s="183" t="s">
        <v>842</v>
      </c>
      <c r="E27" s="353" t="s">
        <v>838</v>
      </c>
      <c r="F27" s="183" t="s">
        <v>842</v>
      </c>
      <c r="G27" s="353" t="s">
        <v>838</v>
      </c>
      <c r="H27" s="183" t="s">
        <v>842</v>
      </c>
      <c r="I27" s="353" t="s">
        <v>838</v>
      </c>
      <c r="J27" s="183" t="s">
        <v>842</v>
      </c>
      <c r="K27" s="353" t="s">
        <v>838</v>
      </c>
      <c r="L27" s="183" t="s">
        <v>842</v>
      </c>
      <c r="M27" s="353" t="s">
        <v>838</v>
      </c>
      <c r="N27" s="183" t="s">
        <v>842</v>
      </c>
      <c r="O27" s="423"/>
    </row>
    <row r="28" spans="1:15" x14ac:dyDescent="0.25">
      <c r="A28" s="353"/>
      <c r="B28" s="180"/>
      <c r="C28" s="353"/>
      <c r="D28" s="180"/>
      <c r="E28" s="353"/>
      <c r="F28" s="180"/>
      <c r="G28" s="353"/>
      <c r="H28" s="180"/>
      <c r="I28" s="353"/>
      <c r="J28" s="183"/>
      <c r="K28" s="353"/>
      <c r="L28" s="183"/>
      <c r="M28" s="353"/>
      <c r="N28" s="183"/>
      <c r="O28" s="423"/>
    </row>
    <row r="29" spans="1:15" x14ac:dyDescent="0.25">
      <c r="A29" s="353"/>
      <c r="B29" s="183" t="str">
        <f>IF(B5="","",VLOOKUP(B5,全部!$B$9:$P$508,12,0))</f>
        <v>吉</v>
      </c>
      <c r="C29" s="353"/>
      <c r="D29" s="183" t="str">
        <f>IF(D5="","",VLOOKUP(D5,全部!$B$9:$P$508,12,0))</f>
        <v>吉</v>
      </c>
      <c r="E29" s="353"/>
      <c r="F29" s="183" t="str">
        <f>IF(F5="","",VLOOKUP(F5,全部!$B$9:$P$508,12,0))</f>
        <v>寅</v>
      </c>
      <c r="G29" s="353"/>
      <c r="H29" s="183">
        <f>IF(H5="","",VLOOKUP(H5,全部!$B$9:$P$508,12,0))</f>
        <v>0</v>
      </c>
      <c r="I29" s="353"/>
      <c r="J29" s="183" t="str">
        <f>IF(J5="","",VLOOKUP(J5,全部!$B$9:$P$508,12,0))</f>
        <v>吉</v>
      </c>
      <c r="K29" s="353"/>
      <c r="L29" s="183" t="str">
        <f>IF(L5="","",VLOOKUP(L5,全部!$B$9:$P$508,12,0))</f>
        <v>戌</v>
      </c>
      <c r="M29" s="353"/>
      <c r="N29" s="183" t="str">
        <f>IF(N5="","",VLOOKUP(N5,全部!$B$9:$P$508,12,0))</f>
        <v>吉</v>
      </c>
      <c r="O29" s="423"/>
    </row>
    <row r="30" spans="1:15" x14ac:dyDescent="0.25">
      <c r="A30" s="353"/>
      <c r="B30" s="183" t="s">
        <v>844</v>
      </c>
      <c r="C30" s="353"/>
      <c r="D30" s="183" t="s">
        <v>844</v>
      </c>
      <c r="E30" s="353"/>
      <c r="F30" s="183" t="s">
        <v>844</v>
      </c>
      <c r="G30" s="353"/>
      <c r="H30" s="183" t="s">
        <v>844</v>
      </c>
      <c r="I30" s="353"/>
      <c r="J30" s="183" t="s">
        <v>844</v>
      </c>
      <c r="K30" s="353"/>
      <c r="L30" s="183" t="s">
        <v>844</v>
      </c>
      <c r="M30" s="353"/>
      <c r="N30" s="183" t="s">
        <v>844</v>
      </c>
      <c r="O30" s="423"/>
    </row>
    <row r="31" spans="1:15" x14ac:dyDescent="0.25">
      <c r="A31" s="184"/>
      <c r="B31" s="186"/>
      <c r="C31" s="184"/>
      <c r="D31" s="186"/>
      <c r="E31" s="184"/>
      <c r="F31" s="186"/>
      <c r="G31" s="184"/>
      <c r="H31" s="186"/>
      <c r="I31" s="184"/>
      <c r="J31" s="185"/>
      <c r="K31" s="184"/>
      <c r="L31" s="185"/>
      <c r="M31" s="184"/>
      <c r="N31" s="240"/>
      <c r="O31" s="424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00"/>
      <c r="L32" s="171"/>
      <c r="M32" s="300"/>
      <c r="N32" s="301"/>
    </row>
  </sheetData>
  <mergeCells count="43">
    <mergeCell ref="F2:F4"/>
    <mergeCell ref="A2:A4"/>
    <mergeCell ref="B2:B4"/>
    <mergeCell ref="C2:C4"/>
    <mergeCell ref="D2:D4"/>
    <mergeCell ref="E2:E4"/>
    <mergeCell ref="H15:H18"/>
    <mergeCell ref="I2:I4"/>
    <mergeCell ref="J2:J4"/>
    <mergeCell ref="K2:K4"/>
    <mergeCell ref="L2:L4"/>
    <mergeCell ref="N15:N18"/>
    <mergeCell ref="M2:M4"/>
    <mergeCell ref="N2:N4"/>
    <mergeCell ref="A5:A26"/>
    <mergeCell ref="B5:B13"/>
    <mergeCell ref="C5:C26"/>
    <mergeCell ref="D5:D13"/>
    <mergeCell ref="E5:E26"/>
    <mergeCell ref="B15:B18"/>
    <mergeCell ref="D15:D18"/>
    <mergeCell ref="F5:F13"/>
    <mergeCell ref="G5:G26"/>
    <mergeCell ref="H5:H13"/>
    <mergeCell ref="G2:G4"/>
    <mergeCell ref="H2:H4"/>
    <mergeCell ref="F15:F18"/>
    <mergeCell ref="O1:O31"/>
    <mergeCell ref="M27:M30"/>
    <mergeCell ref="A27:A30"/>
    <mergeCell ref="C27:C30"/>
    <mergeCell ref="E27:E30"/>
    <mergeCell ref="G27:G30"/>
    <mergeCell ref="I27:I30"/>
    <mergeCell ref="K27:K30"/>
    <mergeCell ref="L15:L18"/>
    <mergeCell ref="I5:I26"/>
    <mergeCell ref="J5:J13"/>
    <mergeCell ref="K5:K26"/>
    <mergeCell ref="L5:L13"/>
    <mergeCell ref="J15:J18"/>
    <mergeCell ref="M5:M26"/>
    <mergeCell ref="N5:N13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N5" sqref="N5:N13"/>
    </sheetView>
  </sheetViews>
  <sheetFormatPr defaultRowHeight="16.5" x14ac:dyDescent="0.25"/>
  <cols>
    <col min="1" max="15" width="8.625" customWidth="1"/>
  </cols>
  <sheetData>
    <row r="1" spans="1:15" x14ac:dyDescent="0.25">
      <c r="A1" s="2"/>
      <c r="B1" s="4"/>
      <c r="C1" s="2"/>
      <c r="D1" s="4"/>
      <c r="E1" s="2"/>
      <c r="F1" s="4"/>
      <c r="G1" s="2"/>
      <c r="H1" s="4"/>
      <c r="I1" s="2"/>
      <c r="J1" s="4"/>
      <c r="K1" s="2"/>
      <c r="L1" s="4"/>
      <c r="M1" s="2"/>
      <c r="N1" s="4"/>
      <c r="O1" s="422" t="s">
        <v>1310</v>
      </c>
    </row>
    <row r="2" spans="1:15" ht="16.5" customHeight="1" x14ac:dyDescent="0.25">
      <c r="A2" s="353" t="s">
        <v>837</v>
      </c>
      <c r="B2" s="351" t="str">
        <f>IF(B5="","",VLOOKUP(B5,全部!$B$9:$P$508,8,0))</f>
        <v/>
      </c>
      <c r="C2" s="353" t="s">
        <v>837</v>
      </c>
      <c r="D2" s="351" t="str">
        <f>IF(D5="","",VLOOKUP(D5,全部!$B$9:$P$508,8,0))</f>
        <v/>
      </c>
      <c r="E2" s="353" t="s">
        <v>837</v>
      </c>
      <c r="F2" s="351" t="str">
        <f>IF(F5="","",VLOOKUP(F5,全部!$B$9:$P$508,8,0))</f>
        <v/>
      </c>
      <c r="G2" s="353" t="s">
        <v>837</v>
      </c>
      <c r="H2" s="351" t="str">
        <f>IF(H5="","",VLOOKUP(H5,全部!$B$9:$P$508,8,0))</f>
        <v/>
      </c>
      <c r="I2" s="353" t="s">
        <v>837</v>
      </c>
      <c r="J2" s="351" t="str">
        <f>IF(J5="","",VLOOKUP(J5,全部!$B$9:$P$508,8,0))</f>
        <v/>
      </c>
      <c r="K2" s="353" t="s">
        <v>837</v>
      </c>
      <c r="L2" s="351" t="str">
        <f>IF(L5="","",VLOOKUP(L5,全部!$B$9:$P$508,8,0))</f>
        <v/>
      </c>
      <c r="M2" s="353" t="s">
        <v>837</v>
      </c>
      <c r="N2" s="427" t="str">
        <f>IF(N5="","",VLOOKUP(N5,全部!$B$9:$P$508,8,0))</f>
        <v/>
      </c>
      <c r="O2" s="423"/>
    </row>
    <row r="3" spans="1:15" x14ac:dyDescent="0.25">
      <c r="A3" s="353"/>
      <c r="B3" s="351"/>
      <c r="C3" s="353"/>
      <c r="D3" s="351"/>
      <c r="E3" s="353"/>
      <c r="F3" s="351"/>
      <c r="G3" s="353"/>
      <c r="H3" s="351"/>
      <c r="I3" s="353"/>
      <c r="J3" s="351"/>
      <c r="K3" s="353"/>
      <c r="L3" s="351"/>
      <c r="M3" s="353"/>
      <c r="N3" s="427"/>
      <c r="O3" s="423"/>
    </row>
    <row r="4" spans="1:15" x14ac:dyDescent="0.25">
      <c r="A4" s="353"/>
      <c r="B4" s="352"/>
      <c r="C4" s="353"/>
      <c r="D4" s="352"/>
      <c r="E4" s="353"/>
      <c r="F4" s="352"/>
      <c r="G4" s="353"/>
      <c r="H4" s="352"/>
      <c r="I4" s="353"/>
      <c r="J4" s="352"/>
      <c r="K4" s="353"/>
      <c r="L4" s="352"/>
      <c r="M4" s="353"/>
      <c r="N4" s="428"/>
      <c r="O4" s="423"/>
    </row>
    <row r="5" spans="1:15" ht="16.5" customHeight="1" x14ac:dyDescent="0.25">
      <c r="A5" s="353" t="str">
        <f>IF(B5="","",VLOOKUP(B5,全部!$B$9:$P$508,14,0))</f>
        <v/>
      </c>
      <c r="B5" s="351"/>
      <c r="C5" s="353" t="str">
        <f>IF(D5="","",VLOOKUP(D5,全部!$B$9:$P$508,14,0))</f>
        <v/>
      </c>
      <c r="D5" s="351"/>
      <c r="E5" s="353" t="str">
        <f>IF(F5="","",VLOOKUP(F5,全部!$B$9:$P$508,14,0))</f>
        <v/>
      </c>
      <c r="F5" s="351"/>
      <c r="G5" s="353" t="str">
        <f>IF(H5="","",VLOOKUP(H5,全部!$B$9:$P$508,14,0))</f>
        <v/>
      </c>
      <c r="H5" s="351"/>
      <c r="I5" s="353" t="str">
        <f>IF(J5="","",VLOOKUP(J5,全部!$B$9:$P$508,14,0))</f>
        <v/>
      </c>
      <c r="J5" s="351"/>
      <c r="K5" s="353" t="str">
        <f>IF(L5="","",VLOOKUP(L5,全部!$B$9:$P$508,14,0))</f>
        <v/>
      </c>
      <c r="L5" s="351"/>
      <c r="M5" s="353" t="str">
        <f>IF(N5="","",VLOOKUP(N5,全部!$B$9:$P$508,14,0))</f>
        <v/>
      </c>
      <c r="N5" s="351"/>
      <c r="O5" s="423"/>
    </row>
    <row r="6" spans="1:15" x14ac:dyDescent="0.25">
      <c r="A6" s="353"/>
      <c r="B6" s="351"/>
      <c r="C6" s="353"/>
      <c r="D6" s="351"/>
      <c r="E6" s="353"/>
      <c r="F6" s="351"/>
      <c r="G6" s="353"/>
      <c r="H6" s="351"/>
      <c r="I6" s="353"/>
      <c r="J6" s="351"/>
      <c r="K6" s="353"/>
      <c r="L6" s="351"/>
      <c r="M6" s="353"/>
      <c r="N6" s="351"/>
      <c r="O6" s="423"/>
    </row>
    <row r="7" spans="1:15" x14ac:dyDescent="0.25">
      <c r="A7" s="353"/>
      <c r="B7" s="351"/>
      <c r="C7" s="353"/>
      <c r="D7" s="351"/>
      <c r="E7" s="353"/>
      <c r="F7" s="351"/>
      <c r="G7" s="353"/>
      <c r="H7" s="351"/>
      <c r="I7" s="353"/>
      <c r="J7" s="351"/>
      <c r="K7" s="353"/>
      <c r="L7" s="351"/>
      <c r="M7" s="353"/>
      <c r="N7" s="351"/>
      <c r="O7" s="423"/>
    </row>
    <row r="8" spans="1:15" x14ac:dyDescent="0.25">
      <c r="A8" s="353"/>
      <c r="B8" s="351"/>
      <c r="C8" s="353"/>
      <c r="D8" s="351"/>
      <c r="E8" s="353"/>
      <c r="F8" s="351"/>
      <c r="G8" s="353"/>
      <c r="H8" s="351"/>
      <c r="I8" s="353"/>
      <c r="J8" s="351"/>
      <c r="K8" s="353"/>
      <c r="L8" s="351"/>
      <c r="M8" s="353"/>
      <c r="N8" s="351"/>
      <c r="O8" s="423"/>
    </row>
    <row r="9" spans="1:15" x14ac:dyDescent="0.25">
      <c r="A9" s="353"/>
      <c r="B9" s="351"/>
      <c r="C9" s="353"/>
      <c r="D9" s="351"/>
      <c r="E9" s="353"/>
      <c r="F9" s="351"/>
      <c r="G9" s="353"/>
      <c r="H9" s="351"/>
      <c r="I9" s="353"/>
      <c r="J9" s="351"/>
      <c r="K9" s="353"/>
      <c r="L9" s="351"/>
      <c r="M9" s="353"/>
      <c r="N9" s="351"/>
      <c r="O9" s="423"/>
    </row>
    <row r="10" spans="1:15" x14ac:dyDescent="0.25">
      <c r="A10" s="353"/>
      <c r="B10" s="351"/>
      <c r="C10" s="353"/>
      <c r="D10" s="351"/>
      <c r="E10" s="353"/>
      <c r="F10" s="351"/>
      <c r="G10" s="353"/>
      <c r="H10" s="351"/>
      <c r="I10" s="353"/>
      <c r="J10" s="351"/>
      <c r="K10" s="353"/>
      <c r="L10" s="351"/>
      <c r="M10" s="353"/>
      <c r="N10" s="351"/>
      <c r="O10" s="423"/>
    </row>
    <row r="11" spans="1:15" x14ac:dyDescent="0.25">
      <c r="A11" s="353"/>
      <c r="B11" s="351"/>
      <c r="C11" s="353"/>
      <c r="D11" s="351"/>
      <c r="E11" s="353"/>
      <c r="F11" s="351"/>
      <c r="G11" s="353"/>
      <c r="H11" s="351"/>
      <c r="I11" s="353"/>
      <c r="J11" s="351"/>
      <c r="K11" s="353"/>
      <c r="L11" s="351"/>
      <c r="M11" s="353"/>
      <c r="N11" s="351"/>
      <c r="O11" s="423"/>
    </row>
    <row r="12" spans="1:15" x14ac:dyDescent="0.25">
      <c r="A12" s="353"/>
      <c r="B12" s="351"/>
      <c r="C12" s="353"/>
      <c r="D12" s="351"/>
      <c r="E12" s="353"/>
      <c r="F12" s="351"/>
      <c r="G12" s="353"/>
      <c r="H12" s="351"/>
      <c r="I12" s="353"/>
      <c r="J12" s="351"/>
      <c r="K12" s="353"/>
      <c r="L12" s="351"/>
      <c r="M12" s="353"/>
      <c r="N12" s="351"/>
      <c r="O12" s="423"/>
    </row>
    <row r="13" spans="1:15" x14ac:dyDescent="0.25">
      <c r="A13" s="353"/>
      <c r="B13" s="351"/>
      <c r="C13" s="353"/>
      <c r="D13" s="351"/>
      <c r="E13" s="353"/>
      <c r="F13" s="351"/>
      <c r="G13" s="353"/>
      <c r="H13" s="351"/>
      <c r="I13" s="353"/>
      <c r="J13" s="351"/>
      <c r="K13" s="353"/>
      <c r="L13" s="351"/>
      <c r="M13" s="353"/>
      <c r="N13" s="351"/>
      <c r="O13" s="423"/>
    </row>
    <row r="14" spans="1:15" x14ac:dyDescent="0.25">
      <c r="A14" s="353"/>
      <c r="B14" s="180"/>
      <c r="C14" s="353"/>
      <c r="D14" s="180"/>
      <c r="E14" s="353"/>
      <c r="F14" s="180"/>
      <c r="G14" s="353"/>
      <c r="H14" s="180"/>
      <c r="I14" s="353"/>
      <c r="J14" s="180"/>
      <c r="K14" s="353"/>
      <c r="L14" s="180"/>
      <c r="M14" s="353"/>
      <c r="N14" s="180"/>
      <c r="O14" s="423"/>
    </row>
    <row r="15" spans="1:15" ht="16.5" customHeight="1" x14ac:dyDescent="0.25">
      <c r="A15" s="353"/>
      <c r="B15" s="351" t="s">
        <v>891</v>
      </c>
      <c r="C15" s="353"/>
      <c r="D15" s="351" t="s">
        <v>891</v>
      </c>
      <c r="E15" s="353"/>
      <c r="F15" s="351" t="s">
        <v>891</v>
      </c>
      <c r="G15" s="353"/>
      <c r="H15" s="351" t="s">
        <v>891</v>
      </c>
      <c r="I15" s="353"/>
      <c r="J15" s="351" t="s">
        <v>891</v>
      </c>
      <c r="K15" s="353"/>
      <c r="L15" s="351" t="s">
        <v>891</v>
      </c>
      <c r="M15" s="353"/>
      <c r="N15" s="351" t="s">
        <v>891</v>
      </c>
      <c r="O15" s="423"/>
    </row>
    <row r="16" spans="1:15" x14ac:dyDescent="0.25">
      <c r="A16" s="353"/>
      <c r="B16" s="351"/>
      <c r="C16" s="353"/>
      <c r="D16" s="351"/>
      <c r="E16" s="353"/>
      <c r="F16" s="351"/>
      <c r="G16" s="353"/>
      <c r="H16" s="351"/>
      <c r="I16" s="353"/>
      <c r="J16" s="351"/>
      <c r="K16" s="353"/>
      <c r="L16" s="351"/>
      <c r="M16" s="353"/>
      <c r="N16" s="351"/>
      <c r="O16" s="423"/>
    </row>
    <row r="17" spans="1:15" x14ac:dyDescent="0.25">
      <c r="A17" s="353"/>
      <c r="B17" s="351"/>
      <c r="C17" s="353"/>
      <c r="D17" s="351"/>
      <c r="E17" s="353"/>
      <c r="F17" s="351"/>
      <c r="G17" s="353"/>
      <c r="H17" s="351"/>
      <c r="I17" s="353"/>
      <c r="J17" s="351"/>
      <c r="K17" s="353"/>
      <c r="L17" s="351"/>
      <c r="M17" s="353"/>
      <c r="N17" s="351"/>
      <c r="O17" s="423"/>
    </row>
    <row r="18" spans="1:15" x14ac:dyDescent="0.25">
      <c r="A18" s="353"/>
      <c r="B18" s="351"/>
      <c r="C18" s="353"/>
      <c r="D18" s="351"/>
      <c r="E18" s="353"/>
      <c r="F18" s="351"/>
      <c r="G18" s="353"/>
      <c r="H18" s="351"/>
      <c r="I18" s="353"/>
      <c r="J18" s="351"/>
      <c r="K18" s="353"/>
      <c r="L18" s="351"/>
      <c r="M18" s="353"/>
      <c r="N18" s="351"/>
      <c r="O18" s="423"/>
    </row>
    <row r="19" spans="1:15" x14ac:dyDescent="0.25">
      <c r="A19" s="353"/>
      <c r="B19" s="308"/>
      <c r="C19" s="353"/>
      <c r="D19" s="308"/>
      <c r="E19" s="353"/>
      <c r="F19" s="308"/>
      <c r="G19" s="353"/>
      <c r="H19" s="308"/>
      <c r="I19" s="353"/>
      <c r="J19" s="308"/>
      <c r="K19" s="353"/>
      <c r="L19" s="308"/>
      <c r="M19" s="353"/>
      <c r="N19" s="308"/>
      <c r="O19" s="423"/>
    </row>
    <row r="20" spans="1:15" x14ac:dyDescent="0.25">
      <c r="A20" s="353"/>
      <c r="B20" s="182" t="str">
        <f>IF(B5="","",VLOOKUP(B5,全部!$B$9:$P$508,9,0))</f>
        <v/>
      </c>
      <c r="C20" s="353"/>
      <c r="D20" s="182" t="str">
        <f>IF(D5="","",VLOOKUP(D5,全部!$B$9:$P$508,9,0))</f>
        <v/>
      </c>
      <c r="E20" s="353"/>
      <c r="F20" s="182" t="str">
        <f>IF(F5="","",VLOOKUP(F5,全部!$B$9:$P$508,9,0))</f>
        <v/>
      </c>
      <c r="G20" s="353"/>
      <c r="H20" s="182" t="str">
        <f>IF(H5="","",VLOOKUP(H5,全部!$B$9:$P$508,9,0))</f>
        <v/>
      </c>
      <c r="I20" s="353"/>
      <c r="J20" s="182" t="str">
        <f>IF(J5="","",VLOOKUP(J5,全部!$B$9:$P$508,9,0))</f>
        <v/>
      </c>
      <c r="K20" s="353"/>
      <c r="L20" s="182" t="str">
        <f>IF(L5="","",VLOOKUP(L5,全部!$B$9:$P$508,9,0))</f>
        <v/>
      </c>
      <c r="M20" s="353"/>
      <c r="N20" s="182" t="str">
        <f>IF(N5="","",VLOOKUP(N5,全部!$B$9:$P$508,9,0))</f>
        <v/>
      </c>
      <c r="O20" s="423"/>
    </row>
    <row r="21" spans="1:15" x14ac:dyDescent="0.25">
      <c r="A21" s="353"/>
      <c r="B21" s="183" t="s">
        <v>840</v>
      </c>
      <c r="C21" s="353"/>
      <c r="D21" s="183" t="s">
        <v>840</v>
      </c>
      <c r="E21" s="353"/>
      <c r="F21" s="183" t="s">
        <v>840</v>
      </c>
      <c r="G21" s="353"/>
      <c r="H21" s="183" t="s">
        <v>840</v>
      </c>
      <c r="I21" s="353"/>
      <c r="J21" s="183" t="s">
        <v>840</v>
      </c>
      <c r="K21" s="353"/>
      <c r="L21" s="183" t="s">
        <v>840</v>
      </c>
      <c r="M21" s="353"/>
      <c r="N21" s="183" t="s">
        <v>840</v>
      </c>
      <c r="O21" s="423"/>
    </row>
    <row r="22" spans="1:15" x14ac:dyDescent="0.25">
      <c r="A22" s="353"/>
      <c r="B22" s="183"/>
      <c r="C22" s="353"/>
      <c r="D22" s="183"/>
      <c r="E22" s="353"/>
      <c r="F22" s="183"/>
      <c r="G22" s="353"/>
      <c r="H22" s="183"/>
      <c r="I22" s="353"/>
      <c r="J22" s="183"/>
      <c r="K22" s="353"/>
      <c r="L22" s="183"/>
      <c r="M22" s="353"/>
      <c r="N22" s="183"/>
      <c r="O22" s="423"/>
    </row>
    <row r="23" spans="1:15" x14ac:dyDescent="0.25">
      <c r="A23" s="353"/>
      <c r="B23" s="183" t="str">
        <f>IF(B5="","",VLOOKUP(B5,全部!$B$9:$P$508,10,0))</f>
        <v/>
      </c>
      <c r="C23" s="353"/>
      <c r="D23" s="183" t="str">
        <f>IF(D5="","",VLOOKUP(D5,全部!$B$9:$P$508,10,0))</f>
        <v/>
      </c>
      <c r="E23" s="353"/>
      <c r="F23" s="183" t="str">
        <f>IF(F5="","",VLOOKUP(F5,全部!$B$9:$P$508,10,0))</f>
        <v/>
      </c>
      <c r="G23" s="353"/>
      <c r="H23" s="183" t="str">
        <f>IF(H5="","",VLOOKUP(H5,全部!$B$9:$P$508,10,0))</f>
        <v/>
      </c>
      <c r="I23" s="353"/>
      <c r="J23" s="183" t="str">
        <f>IF(J5="","",VLOOKUP(J5,全部!$B$9:$P$508,10,0))</f>
        <v/>
      </c>
      <c r="K23" s="353"/>
      <c r="L23" s="183" t="str">
        <f>IF(L5="","",VLOOKUP(L5,全部!$B$9:$P$508,10,0))</f>
        <v/>
      </c>
      <c r="M23" s="353"/>
      <c r="N23" s="183" t="str">
        <f>IF(N5="","",VLOOKUP(N5,全部!$B$9:$P$508,10,0))</f>
        <v/>
      </c>
      <c r="O23" s="423"/>
    </row>
    <row r="24" spans="1:15" x14ac:dyDescent="0.25">
      <c r="A24" s="353"/>
      <c r="B24" s="183" t="s">
        <v>841</v>
      </c>
      <c r="C24" s="353"/>
      <c r="D24" s="183" t="s">
        <v>841</v>
      </c>
      <c r="E24" s="353"/>
      <c r="F24" s="183" t="s">
        <v>841</v>
      </c>
      <c r="G24" s="353"/>
      <c r="H24" s="183" t="s">
        <v>841</v>
      </c>
      <c r="I24" s="353"/>
      <c r="J24" s="183" t="s">
        <v>841</v>
      </c>
      <c r="K24" s="353"/>
      <c r="L24" s="183" t="s">
        <v>841</v>
      </c>
      <c r="M24" s="353"/>
      <c r="N24" s="183" t="s">
        <v>841</v>
      </c>
      <c r="O24" s="423"/>
    </row>
    <row r="25" spans="1:15" x14ac:dyDescent="0.25">
      <c r="A25" s="353"/>
      <c r="B25" s="183"/>
      <c r="C25" s="353"/>
      <c r="D25" s="183"/>
      <c r="E25" s="353"/>
      <c r="F25" s="183"/>
      <c r="G25" s="353"/>
      <c r="H25" s="183"/>
      <c r="I25" s="353"/>
      <c r="J25" s="183"/>
      <c r="K25" s="353"/>
      <c r="L25" s="183"/>
      <c r="M25" s="353"/>
      <c r="N25" s="183"/>
      <c r="O25" s="423"/>
    </row>
    <row r="26" spans="1:15" x14ac:dyDescent="0.25">
      <c r="A26" s="353"/>
      <c r="B26" s="183" t="str">
        <f>IF(B5="","",VLOOKUP(B5,全部!$B$9:$P$508,11,0))</f>
        <v/>
      </c>
      <c r="C26" s="353"/>
      <c r="D26" s="183" t="str">
        <f>IF(D5="","",VLOOKUP(D5,全部!$B$9:$P$508,11,0))</f>
        <v/>
      </c>
      <c r="E26" s="353"/>
      <c r="F26" s="183" t="str">
        <f>IF(F5="","",VLOOKUP(F5,全部!$B$9:$P$508,11,0))</f>
        <v/>
      </c>
      <c r="G26" s="353"/>
      <c r="H26" s="183" t="str">
        <f>IF(H5="","",VLOOKUP(H5,全部!$B$9:$P$508,11,0))</f>
        <v/>
      </c>
      <c r="I26" s="353"/>
      <c r="J26" s="183" t="str">
        <f>IF(J5="","",VLOOKUP(J5,全部!$B$9:$P$508,11,0))</f>
        <v/>
      </c>
      <c r="K26" s="353"/>
      <c r="L26" s="183" t="str">
        <f>IF(L5="","",VLOOKUP(L5,全部!$B$9:$P$508,11,0))</f>
        <v/>
      </c>
      <c r="M26" s="353"/>
      <c r="N26" s="183" t="str">
        <f>IF(N5="","",VLOOKUP(N5,全部!$B$9:$P$508,11,0))</f>
        <v/>
      </c>
      <c r="O26" s="423"/>
    </row>
    <row r="27" spans="1:15" ht="16.5" customHeight="1" x14ac:dyDescent="0.25">
      <c r="A27" s="353" t="s">
        <v>838</v>
      </c>
      <c r="B27" s="183" t="s">
        <v>842</v>
      </c>
      <c r="C27" s="353" t="s">
        <v>838</v>
      </c>
      <c r="D27" s="183" t="s">
        <v>842</v>
      </c>
      <c r="E27" s="353" t="s">
        <v>838</v>
      </c>
      <c r="F27" s="183" t="s">
        <v>842</v>
      </c>
      <c r="G27" s="353" t="s">
        <v>838</v>
      </c>
      <c r="H27" s="183" t="s">
        <v>842</v>
      </c>
      <c r="I27" s="353" t="s">
        <v>838</v>
      </c>
      <c r="J27" s="183" t="s">
        <v>842</v>
      </c>
      <c r="K27" s="353" t="s">
        <v>838</v>
      </c>
      <c r="L27" s="183" t="s">
        <v>842</v>
      </c>
      <c r="M27" s="353" t="s">
        <v>838</v>
      </c>
      <c r="N27" s="183" t="s">
        <v>842</v>
      </c>
      <c r="O27" s="423"/>
    </row>
    <row r="28" spans="1:15" x14ac:dyDescent="0.25">
      <c r="A28" s="353"/>
      <c r="B28" s="180"/>
      <c r="C28" s="353"/>
      <c r="D28" s="180"/>
      <c r="E28" s="353"/>
      <c r="F28" s="180"/>
      <c r="G28" s="353"/>
      <c r="H28" s="180"/>
      <c r="I28" s="353"/>
      <c r="J28" s="183"/>
      <c r="K28" s="353"/>
      <c r="L28" s="183"/>
      <c r="M28" s="353"/>
      <c r="N28" s="183"/>
      <c r="O28" s="423"/>
    </row>
    <row r="29" spans="1:15" x14ac:dyDescent="0.25">
      <c r="A29" s="353"/>
      <c r="B29" s="183" t="str">
        <f>IF(B5="","",VLOOKUP(B5,全部!$B$9:$P$508,12,0))</f>
        <v/>
      </c>
      <c r="C29" s="353"/>
      <c r="D29" s="183" t="str">
        <f>IF(D5="","",VLOOKUP(D5,全部!$B$9:$P$508,12,0))</f>
        <v/>
      </c>
      <c r="E29" s="353"/>
      <c r="F29" s="183" t="str">
        <f>IF(F5="","",VLOOKUP(F5,全部!$B$9:$P$508,12,0))</f>
        <v/>
      </c>
      <c r="G29" s="353"/>
      <c r="H29" s="183" t="str">
        <f>IF(H5="","",VLOOKUP(H5,全部!$B$9:$P$508,12,0))</f>
        <v/>
      </c>
      <c r="I29" s="353"/>
      <c r="J29" s="183" t="str">
        <f>IF(J5="","",VLOOKUP(J5,全部!$B$9:$P$508,12,0))</f>
        <v/>
      </c>
      <c r="K29" s="353"/>
      <c r="L29" s="183" t="str">
        <f>IF(L5="","",VLOOKUP(L5,全部!$B$9:$P$508,12,0))</f>
        <v/>
      </c>
      <c r="M29" s="353"/>
      <c r="N29" s="183" t="str">
        <f>IF(N5="","",VLOOKUP(N5,全部!$B$9:$P$508,12,0))</f>
        <v/>
      </c>
      <c r="O29" s="423"/>
    </row>
    <row r="30" spans="1:15" x14ac:dyDescent="0.25">
      <c r="A30" s="353"/>
      <c r="B30" s="183" t="s">
        <v>844</v>
      </c>
      <c r="C30" s="353"/>
      <c r="D30" s="183" t="s">
        <v>844</v>
      </c>
      <c r="E30" s="353"/>
      <c r="F30" s="183" t="s">
        <v>844</v>
      </c>
      <c r="G30" s="353"/>
      <c r="H30" s="183" t="s">
        <v>844</v>
      </c>
      <c r="I30" s="353"/>
      <c r="J30" s="183" t="s">
        <v>844</v>
      </c>
      <c r="K30" s="353"/>
      <c r="L30" s="183" t="s">
        <v>844</v>
      </c>
      <c r="M30" s="353"/>
      <c r="N30" s="183" t="s">
        <v>844</v>
      </c>
      <c r="O30" s="423"/>
    </row>
    <row r="31" spans="1:15" x14ac:dyDescent="0.25">
      <c r="A31" s="184"/>
      <c r="B31" s="186"/>
      <c r="C31" s="184"/>
      <c r="D31" s="186"/>
      <c r="E31" s="184"/>
      <c r="F31" s="186"/>
      <c r="G31" s="184"/>
      <c r="H31" s="186"/>
      <c r="I31" s="184"/>
      <c r="J31" s="185"/>
      <c r="K31" s="184"/>
      <c r="L31" s="185"/>
      <c r="M31" s="184"/>
      <c r="N31" s="240"/>
      <c r="O31" s="424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02"/>
      <c r="L32" s="171"/>
      <c r="M32" s="302"/>
      <c r="N32" s="303"/>
    </row>
  </sheetData>
  <mergeCells count="43">
    <mergeCell ref="M27:M30"/>
    <mergeCell ref="A27:A30"/>
    <mergeCell ref="C27:C30"/>
    <mergeCell ref="E27:E30"/>
    <mergeCell ref="G27:G30"/>
    <mergeCell ref="I27:I30"/>
    <mergeCell ref="K27:K30"/>
    <mergeCell ref="A5:A26"/>
    <mergeCell ref="B5:B13"/>
    <mergeCell ref="C5:C26"/>
    <mergeCell ref="D5:D13"/>
    <mergeCell ref="E5:E26"/>
    <mergeCell ref="B15:B18"/>
    <mergeCell ref="D15:D18"/>
    <mergeCell ref="F2:F4"/>
    <mergeCell ref="F5:F13"/>
    <mergeCell ref="G5:G26"/>
    <mergeCell ref="H5:H13"/>
    <mergeCell ref="G2:G4"/>
    <mergeCell ref="H2:H4"/>
    <mergeCell ref="F15:F18"/>
    <mergeCell ref="H15:H18"/>
    <mergeCell ref="A2:A4"/>
    <mergeCell ref="B2:B4"/>
    <mergeCell ref="C2:C4"/>
    <mergeCell ref="D2:D4"/>
    <mergeCell ref="E2:E4"/>
    <mergeCell ref="O1:O31"/>
    <mergeCell ref="I2:I4"/>
    <mergeCell ref="J2:J4"/>
    <mergeCell ref="K2:K4"/>
    <mergeCell ref="L2:L4"/>
    <mergeCell ref="M5:M26"/>
    <mergeCell ref="N5:N13"/>
    <mergeCell ref="N15:N18"/>
    <mergeCell ref="M2:M4"/>
    <mergeCell ref="N2:N4"/>
    <mergeCell ref="L15:L18"/>
    <mergeCell ref="I5:I26"/>
    <mergeCell ref="J5:J13"/>
    <mergeCell ref="K5:K26"/>
    <mergeCell ref="L5:L13"/>
    <mergeCell ref="J15:J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G29" sqref="G29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頭家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台南市柳營區神農里350之13號</v>
      </c>
      <c r="C5" s="355" t="str">
        <f>頭家一!N5</f>
        <v>呂佩臻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50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7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3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戊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F7:F9"/>
    <mergeCell ref="E7:E9"/>
    <mergeCell ref="D7:D9"/>
    <mergeCell ref="D23:D26"/>
    <mergeCell ref="E23:E26"/>
    <mergeCell ref="A2:A5"/>
    <mergeCell ref="A9:A10"/>
    <mergeCell ref="A14:A15"/>
    <mergeCell ref="A19:A20"/>
    <mergeCell ref="B5:B30"/>
    <mergeCell ref="C5:C13"/>
    <mergeCell ref="E28:E30"/>
    <mergeCell ref="D28:D30"/>
    <mergeCell ref="B2:B4"/>
    <mergeCell ref="C2:C4"/>
    <mergeCell ref="C15:C18"/>
    <mergeCell ref="D2:F5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C5" sqref="C5:C13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殿主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高雄市橋頭區仕豐南路大同巷7號</v>
      </c>
      <c r="C5" s="355" t="str">
        <f>頭家一!L5</f>
        <v>陳信輝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54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7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5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巳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C5" sqref="C5:C13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副頭家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台南市南區鯤鯓路26-2號</v>
      </c>
      <c r="C5" s="355" t="str">
        <f>頭家一!J5</f>
        <v>陳寶雄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55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 t="str">
        <f>IF(C5="","",VLOOKUP(C5,全部!$B$9:$P$508,10,0))</f>
        <v>潤3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28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辰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C5" sqref="C5:C13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副頭家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台南市柳營區士林里柳營53之50號</v>
      </c>
      <c r="C5" s="355" t="str">
        <f>頭家一!H5</f>
        <v>呂美呤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54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7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13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卯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C5" sqref="C5:C13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副頭家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台南市新營區正義街4號1樓</v>
      </c>
      <c r="C5" s="355" t="str">
        <f>頭家一!F5</f>
        <v>康菽芃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66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12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25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吉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D12" sqref="D12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副頭家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台南市新營區太子路32之9號2樓</v>
      </c>
      <c r="C5" s="355" t="str">
        <f>頭家一!D5</f>
        <v>黃月芳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50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10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26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寅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E10" sqref="E10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副頭家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台南市安南區館前一路26巷2弄15號</v>
      </c>
      <c r="C5" s="355" t="str">
        <f>頭家一!B5</f>
        <v>陳志偉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76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6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13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吉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C5" sqref="C5:C13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副頭家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澎湖縣馬公市西衛里8-5號</v>
      </c>
      <c r="C5" s="355" t="str">
        <f>頭家二!N5</f>
        <v>呂金長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52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5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11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吉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E13" sqref="E13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副頭家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澎湖縣馬公市光明里6之32號</v>
      </c>
      <c r="C5" s="355" t="str">
        <f>頭家二!L5</f>
        <v>呂阿鸞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60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12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2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戌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C5" sqref="C5:C13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委員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台南市新營區中華路81之2號</v>
      </c>
      <c r="C5" s="355" t="str">
        <f>頭家二!J5</f>
        <v>陳香君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59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2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7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吉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C5" sqref="C5:C13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委員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>
        <f>IF(C5="","",VLOOKUP(C5,全部!$B$9:$P$508,14,0))</f>
        <v>0</v>
      </c>
      <c r="C5" s="355" t="str">
        <f>頭家二!H5</f>
        <v>李明勳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54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0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0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>
        <f>IF(C5="","",VLOOKUP(C5,全部!$B$9:$P$508,12,0))</f>
        <v>0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C5" sqref="C5:C13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委員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屏東市中山路375巷10號</v>
      </c>
      <c r="C5" s="355" t="str">
        <f>頭家二!F5</f>
        <v>趙憶銘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43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8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4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寅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C5" sqref="C5:C13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委員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高雄市鳳山區南正一路2巷33號</v>
      </c>
      <c r="C5" s="355" t="str">
        <f>頭家二!D5</f>
        <v>謝玉政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37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10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17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吉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A10" workbookViewId="0">
      <selection activeCell="H8" sqref="H8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委員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高雄市前鎮區育樂路1號</v>
      </c>
      <c r="C5" s="355" t="str">
        <f>頭家二!B5</f>
        <v>蔡明勳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36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3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27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吉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G20" sqref="G20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頭家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台南市柳營區神農里350之13號</v>
      </c>
      <c r="C5" s="355" t="str">
        <f>頭家一!N5</f>
        <v>呂佩臻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50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7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3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戊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G20" sqref="G20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頭家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台南市柳營區神農里350之13號</v>
      </c>
      <c r="C5" s="355" t="str">
        <f>頭家一!N5</f>
        <v>呂佩臻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50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7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3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戊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F20" sqref="F20"/>
    </sheetView>
  </sheetViews>
  <sheetFormatPr defaultRowHeight="16.5" x14ac:dyDescent="0.25"/>
  <cols>
    <col min="1" max="15" width="8.625" customWidth="1"/>
  </cols>
  <sheetData>
    <row r="1" spans="1:15" x14ac:dyDescent="0.25">
      <c r="A1" s="340"/>
      <c r="B1" s="3"/>
      <c r="C1" s="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8"/>
    </row>
    <row r="2" spans="1:15" ht="16.5" customHeight="1" x14ac:dyDescent="0.25">
      <c r="A2" s="353" t="s">
        <v>1331</v>
      </c>
      <c r="B2" s="355" t="s">
        <v>1334</v>
      </c>
      <c r="C2" s="355" t="str">
        <f>IF(C5="","",VLOOKUP(C5,全部!$B$9:$P$508,8,0))</f>
        <v>頭家</v>
      </c>
      <c r="D2" s="434" t="s">
        <v>1335</v>
      </c>
      <c r="E2" s="435"/>
      <c r="F2" s="435"/>
      <c r="G2" s="333"/>
      <c r="H2" s="333"/>
      <c r="I2" s="333"/>
      <c r="J2" s="333"/>
      <c r="K2" s="333"/>
      <c r="L2" s="333"/>
      <c r="M2" s="333"/>
      <c r="N2" s="337"/>
      <c r="O2" s="349"/>
    </row>
    <row r="3" spans="1:15" x14ac:dyDescent="0.25">
      <c r="A3" s="430"/>
      <c r="B3" s="355"/>
      <c r="C3" s="355"/>
      <c r="D3" s="435"/>
      <c r="E3" s="435"/>
      <c r="F3" s="435"/>
      <c r="G3" s="333"/>
      <c r="H3" s="333"/>
      <c r="I3" s="333"/>
      <c r="J3" s="333"/>
      <c r="K3" s="333"/>
      <c r="L3" s="333"/>
      <c r="M3" s="333"/>
      <c r="N3" s="337"/>
      <c r="O3" s="349"/>
    </row>
    <row r="4" spans="1:15" x14ac:dyDescent="0.25">
      <c r="A4" s="430"/>
      <c r="B4" s="431"/>
      <c r="C4" s="355"/>
      <c r="D4" s="435"/>
      <c r="E4" s="435"/>
      <c r="F4" s="435"/>
      <c r="G4" s="333"/>
      <c r="H4" s="345"/>
      <c r="I4" s="333"/>
      <c r="J4" s="345"/>
      <c r="K4" s="333"/>
      <c r="L4" s="345"/>
      <c r="M4" s="333"/>
      <c r="N4" s="338"/>
      <c r="O4" s="349"/>
    </row>
    <row r="5" spans="1:15" ht="16.5" customHeight="1" x14ac:dyDescent="0.25">
      <c r="A5" s="430"/>
      <c r="B5" s="355" t="str">
        <f>IF(C5="","",VLOOKUP(C5,全部!$B$9:$P$508,14,0))</f>
        <v>台南市柳營區神農里350之13號</v>
      </c>
      <c r="C5" s="355" t="str">
        <f>頭家一!N5</f>
        <v>呂佩臻</v>
      </c>
      <c r="D5" s="435"/>
      <c r="E5" s="435"/>
      <c r="F5" s="435"/>
      <c r="G5" s="333"/>
      <c r="H5" s="333"/>
      <c r="I5" s="333"/>
      <c r="J5" s="333"/>
      <c r="K5" s="333"/>
      <c r="L5" s="333"/>
      <c r="M5" s="333"/>
      <c r="N5" s="333"/>
      <c r="O5" s="349"/>
    </row>
    <row r="6" spans="1:15" x14ac:dyDescent="0.25">
      <c r="A6" s="334"/>
      <c r="B6" s="431"/>
      <c r="C6" s="355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</row>
    <row r="7" spans="1:15" ht="34.5" customHeight="1" x14ac:dyDescent="0.25">
      <c r="A7" s="341" t="s">
        <v>1333</v>
      </c>
      <c r="B7" s="431"/>
      <c r="C7" s="355"/>
      <c r="D7" s="355" t="s">
        <v>919</v>
      </c>
      <c r="E7" s="355" t="s">
        <v>872</v>
      </c>
      <c r="F7" s="355" t="s">
        <v>1336</v>
      </c>
      <c r="G7" s="333"/>
      <c r="H7" s="333"/>
      <c r="I7" s="333"/>
      <c r="J7" s="333"/>
      <c r="K7" s="333"/>
      <c r="L7" s="333"/>
      <c r="M7" s="333"/>
      <c r="N7" s="333"/>
      <c r="O7" s="349"/>
    </row>
    <row r="8" spans="1:15" x14ac:dyDescent="0.25">
      <c r="A8" s="334"/>
      <c r="B8" s="431"/>
      <c r="C8" s="355"/>
      <c r="D8" s="358"/>
      <c r="E8" s="358"/>
      <c r="F8" s="358"/>
      <c r="G8" s="333"/>
      <c r="H8" s="333"/>
      <c r="I8" s="333"/>
      <c r="J8" s="333"/>
      <c r="K8" s="333"/>
      <c r="L8" s="333"/>
      <c r="M8" s="333"/>
      <c r="N8" s="333"/>
      <c r="O8" s="349"/>
    </row>
    <row r="9" spans="1:15" x14ac:dyDescent="0.25">
      <c r="A9" s="353" t="str">
        <f>CHOOSE(IF(MOD(全部!A1+1911,60)&lt;&gt;0,MOD(全部!A1+1911,60),60),"辛酉","壬戌","癸亥","甲子","已丑","丙寅","丁卯","戊辰","己巳","庚午","辛未","壬申","癸酉","甲戌","乙亥","丙子","丁丑","戊寅","已卯","庚辰","辛巳","壬午","癸未","甲申","乙酉","丙戌","丁亥","戊子","己丑","庚寅","辛卯","壬辰","癸巳","甲午","乙未","丙申","丁酉","戊戌","己亥","庚子","辛丑","壬寅","癸卯","甲辰","乙巳","丙午","丁未","戊申","己酉","庚戌","辛亥","壬子","癸丑","甲寅","乙卯","丙辰","丁巳","戊午","己未","庚申")</f>
        <v>乙巳</v>
      </c>
      <c r="B9" s="431"/>
      <c r="C9" s="355"/>
      <c r="D9" s="358"/>
      <c r="E9" s="358"/>
      <c r="F9" s="358"/>
      <c r="G9" s="333"/>
      <c r="H9" s="333"/>
      <c r="I9" s="333"/>
      <c r="J9" s="333"/>
      <c r="K9" s="333"/>
      <c r="L9" s="333"/>
      <c r="M9" s="333"/>
      <c r="N9" s="333"/>
      <c r="O9" s="349"/>
    </row>
    <row r="10" spans="1:15" x14ac:dyDescent="0.25">
      <c r="A10" s="430"/>
      <c r="B10" s="431"/>
      <c r="C10" s="355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49"/>
    </row>
    <row r="11" spans="1:15" x14ac:dyDescent="0.25">
      <c r="A11" s="334" t="s">
        <v>840</v>
      </c>
      <c r="B11" s="431"/>
      <c r="C11" s="355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49"/>
    </row>
    <row r="12" spans="1:15" x14ac:dyDescent="0.25">
      <c r="A12" s="334"/>
      <c r="B12" s="431"/>
      <c r="C12" s="355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49"/>
    </row>
    <row r="13" spans="1:15" x14ac:dyDescent="0.25">
      <c r="A13" s="341"/>
      <c r="B13" s="431"/>
      <c r="C13" s="355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49"/>
    </row>
    <row r="14" spans="1:15" x14ac:dyDescent="0.25">
      <c r="A14" s="353">
        <v>1</v>
      </c>
      <c r="B14" s="431"/>
      <c r="C14" s="317"/>
      <c r="D14" s="344"/>
      <c r="E14" s="333"/>
      <c r="F14" s="344"/>
      <c r="G14" s="333"/>
      <c r="H14" s="344"/>
      <c r="I14" s="333"/>
      <c r="J14" s="344"/>
      <c r="K14" s="333"/>
      <c r="L14" s="344"/>
      <c r="M14" s="333"/>
      <c r="N14" s="344"/>
      <c r="O14" s="349"/>
    </row>
    <row r="15" spans="1:15" ht="16.5" customHeight="1" x14ac:dyDescent="0.25">
      <c r="A15" s="430"/>
      <c r="B15" s="431"/>
      <c r="C15" s="355" t="s">
        <v>891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49"/>
    </row>
    <row r="16" spans="1:15" x14ac:dyDescent="0.25">
      <c r="A16" s="334" t="s">
        <v>841</v>
      </c>
      <c r="B16" s="431"/>
      <c r="C16" s="355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49"/>
    </row>
    <row r="17" spans="1:15" x14ac:dyDescent="0.25">
      <c r="A17" s="341"/>
      <c r="B17" s="431"/>
      <c r="C17" s="355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49"/>
    </row>
    <row r="18" spans="1:15" x14ac:dyDescent="0.25">
      <c r="A18" s="334"/>
      <c r="B18" s="431"/>
      <c r="C18" s="355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49"/>
    </row>
    <row r="19" spans="1:15" x14ac:dyDescent="0.25">
      <c r="A19" s="353">
        <v>9</v>
      </c>
      <c r="B19" s="431"/>
      <c r="C19" s="337"/>
      <c r="D19" s="337"/>
      <c r="E19" s="333"/>
      <c r="F19" s="337"/>
      <c r="G19" s="333"/>
      <c r="H19" s="337"/>
      <c r="I19" s="333"/>
      <c r="J19" s="337"/>
      <c r="K19" s="333"/>
      <c r="L19" s="337"/>
      <c r="M19" s="333"/>
      <c r="N19" s="337"/>
      <c r="O19" s="349"/>
    </row>
    <row r="20" spans="1:15" ht="28.5" x14ac:dyDescent="0.25">
      <c r="A20" s="430"/>
      <c r="B20" s="431"/>
      <c r="C20" s="319">
        <f>IF(C5="","",VLOOKUP(C5,全部!$B$9:$P$508,9,0))</f>
        <v>50</v>
      </c>
      <c r="D20" s="319"/>
      <c r="E20" s="333"/>
      <c r="F20" s="347" t="s">
        <v>1337</v>
      </c>
      <c r="G20" s="333"/>
      <c r="H20" s="319"/>
      <c r="I20" s="333"/>
      <c r="J20" s="319"/>
      <c r="K20" s="333"/>
      <c r="L20" s="319"/>
      <c r="M20" s="333"/>
      <c r="N20" s="319"/>
      <c r="O20" s="349"/>
    </row>
    <row r="21" spans="1:15" x14ac:dyDescent="0.25">
      <c r="A21" s="334" t="s">
        <v>1332</v>
      </c>
      <c r="B21" s="431"/>
      <c r="C21" s="173" t="s">
        <v>840</v>
      </c>
      <c r="D21" s="173"/>
      <c r="E21" s="333"/>
      <c r="F21" s="173"/>
      <c r="G21" s="333"/>
      <c r="H21" s="173"/>
      <c r="I21" s="333"/>
      <c r="J21" s="173"/>
      <c r="K21" s="333"/>
      <c r="L21" s="173"/>
      <c r="M21" s="333"/>
      <c r="N21" s="173"/>
      <c r="O21" s="349"/>
    </row>
    <row r="22" spans="1:15" x14ac:dyDescent="0.25">
      <c r="A22" s="334"/>
      <c r="B22" s="431"/>
      <c r="C22" s="173"/>
      <c r="D22" s="173"/>
      <c r="E22" s="333"/>
      <c r="F22" s="173"/>
      <c r="G22" s="333"/>
      <c r="H22" s="173"/>
      <c r="I22" s="333"/>
      <c r="J22" s="173"/>
      <c r="K22" s="333"/>
      <c r="L22" s="173"/>
      <c r="M22" s="333"/>
      <c r="N22" s="173"/>
      <c r="O22" s="349"/>
    </row>
    <row r="23" spans="1:15" x14ac:dyDescent="0.25">
      <c r="A23" s="334"/>
      <c r="B23" s="431"/>
      <c r="C23" s="173">
        <f>IF(C5="","",VLOOKUP(C5,全部!$B$9:$P$508,10,0))</f>
        <v>7</v>
      </c>
      <c r="D23" s="425" t="s">
        <v>1338</v>
      </c>
      <c r="E23" s="425" t="s">
        <v>1339</v>
      </c>
      <c r="F23" s="173"/>
      <c r="G23" s="333"/>
      <c r="H23" s="173"/>
      <c r="I23" s="333"/>
      <c r="J23" s="173"/>
      <c r="K23" s="333"/>
      <c r="L23" s="173"/>
      <c r="M23" s="333"/>
      <c r="N23" s="173"/>
      <c r="O23" s="349"/>
    </row>
    <row r="24" spans="1:15" ht="16.5" customHeight="1" x14ac:dyDescent="0.25">
      <c r="A24" s="334"/>
      <c r="B24" s="431"/>
      <c r="C24" s="173" t="s">
        <v>841</v>
      </c>
      <c r="D24" s="429"/>
      <c r="E24" s="429"/>
      <c r="F24" s="173"/>
      <c r="G24" s="333"/>
      <c r="H24" s="173"/>
      <c r="I24" s="333"/>
      <c r="J24" s="173"/>
      <c r="K24" s="333"/>
      <c r="L24" s="173"/>
      <c r="M24" s="333"/>
      <c r="N24" s="173"/>
      <c r="O24" s="349"/>
    </row>
    <row r="25" spans="1:15" x14ac:dyDescent="0.25">
      <c r="A25" s="334"/>
      <c r="B25" s="431"/>
      <c r="C25" s="173"/>
      <c r="D25" s="429"/>
      <c r="E25" s="429"/>
      <c r="F25" s="173"/>
      <c r="G25" s="333"/>
      <c r="H25" s="173"/>
      <c r="I25" s="333"/>
      <c r="J25" s="173"/>
      <c r="K25" s="333"/>
      <c r="L25" s="173"/>
      <c r="M25" s="333"/>
      <c r="N25" s="173"/>
      <c r="O25" s="349"/>
    </row>
    <row r="26" spans="1:15" x14ac:dyDescent="0.25">
      <c r="A26" s="334"/>
      <c r="B26" s="431"/>
      <c r="C26" s="173">
        <f>IF(C5="","",VLOOKUP(C5,全部!$B$9:$P$508,11,0))</f>
        <v>3</v>
      </c>
      <c r="D26" s="429"/>
      <c r="E26" s="429"/>
      <c r="F26" s="173"/>
      <c r="G26" s="333"/>
      <c r="H26" s="173"/>
      <c r="I26" s="333"/>
      <c r="J26" s="173"/>
      <c r="K26" s="333"/>
      <c r="L26" s="173"/>
      <c r="M26" s="333"/>
      <c r="N26" s="173"/>
      <c r="O26" s="349"/>
    </row>
    <row r="27" spans="1:15" ht="16.5" customHeight="1" x14ac:dyDescent="0.25">
      <c r="A27" s="334"/>
      <c r="B27" s="431"/>
      <c r="C27" s="173" t="s">
        <v>842</v>
      </c>
      <c r="D27" s="173"/>
      <c r="E27" s="333"/>
      <c r="F27" s="173"/>
      <c r="G27" s="333"/>
      <c r="H27" s="173"/>
      <c r="I27" s="333"/>
      <c r="J27" s="173"/>
      <c r="K27" s="333"/>
      <c r="L27" s="173"/>
      <c r="M27" s="333"/>
      <c r="N27" s="173"/>
      <c r="O27" s="349"/>
    </row>
    <row r="28" spans="1:15" x14ac:dyDescent="0.25">
      <c r="A28" s="334"/>
      <c r="B28" s="431"/>
      <c r="C28" s="173"/>
      <c r="D28" s="432" t="s">
        <v>1341</v>
      </c>
      <c r="E28" s="432" t="s">
        <v>1340</v>
      </c>
      <c r="F28" s="344"/>
      <c r="G28" s="333"/>
      <c r="H28" s="344"/>
      <c r="I28" s="333"/>
      <c r="J28" s="173"/>
      <c r="K28" s="333"/>
      <c r="L28" s="173"/>
      <c r="M28" s="333"/>
      <c r="N28" s="173"/>
      <c r="O28" s="349"/>
    </row>
    <row r="29" spans="1:15" x14ac:dyDescent="0.25">
      <c r="A29" s="334"/>
      <c r="B29" s="431"/>
      <c r="C29" s="173" t="str">
        <f>IF(C5="","",VLOOKUP(C5,全部!$B$9:$P$508,12,0))</f>
        <v>戊</v>
      </c>
      <c r="D29" s="433"/>
      <c r="E29" s="433"/>
      <c r="F29" s="173"/>
      <c r="G29" s="333"/>
      <c r="H29" s="173"/>
      <c r="I29" s="333"/>
      <c r="J29" s="173"/>
      <c r="K29" s="333"/>
      <c r="L29" s="173"/>
      <c r="M29" s="333"/>
      <c r="N29" s="173"/>
      <c r="O29" s="349"/>
    </row>
    <row r="30" spans="1:15" x14ac:dyDescent="0.25">
      <c r="A30" s="334"/>
      <c r="B30" s="431"/>
      <c r="C30" s="173" t="s">
        <v>844</v>
      </c>
      <c r="D30" s="433"/>
      <c r="E30" s="433"/>
      <c r="F30" s="173"/>
      <c r="G30" s="333"/>
      <c r="H30" s="173"/>
      <c r="I30" s="333"/>
      <c r="J30" s="173"/>
      <c r="K30" s="333"/>
      <c r="L30" s="173"/>
      <c r="M30" s="333"/>
      <c r="N30" s="173"/>
      <c r="O30" s="349"/>
    </row>
    <row r="31" spans="1:15" x14ac:dyDescent="0.25">
      <c r="A31" s="342"/>
      <c r="B31" s="346"/>
      <c r="C31" s="320"/>
      <c r="D31" s="346"/>
      <c r="E31" s="346"/>
      <c r="F31" s="346"/>
      <c r="G31" s="346"/>
      <c r="H31" s="346"/>
      <c r="I31" s="346"/>
      <c r="J31" s="179"/>
      <c r="K31" s="346"/>
      <c r="L31" s="179"/>
      <c r="M31" s="346"/>
      <c r="N31" s="320"/>
      <c r="O31" s="350"/>
    </row>
    <row r="32" spans="1:15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71"/>
      <c r="K32" s="335"/>
      <c r="L32" s="171"/>
      <c r="M32" s="335"/>
      <c r="N32" s="336"/>
    </row>
  </sheetData>
  <mergeCells count="17">
    <mergeCell ref="A19:A20"/>
    <mergeCell ref="D23:D26"/>
    <mergeCell ref="E23:E26"/>
    <mergeCell ref="D28:D30"/>
    <mergeCell ref="E28:E30"/>
    <mergeCell ref="A2:A5"/>
    <mergeCell ref="B2:B4"/>
    <mergeCell ref="C2:C4"/>
    <mergeCell ref="D2:F5"/>
    <mergeCell ref="B5:B30"/>
    <mergeCell ref="C5:C13"/>
    <mergeCell ref="D7:D9"/>
    <mergeCell ref="E7:E9"/>
    <mergeCell ref="F7:F9"/>
    <mergeCell ref="A9:A10"/>
    <mergeCell ref="A14:A15"/>
    <mergeCell ref="C15:C18"/>
  </mergeCells>
  <phoneticPr fontId="1" type="noConversion"/>
  <pageMargins left="0.7" right="0.7" top="0.75" bottom="0.75" header="0.3" footer="0.3"/>
  <pageSetup paperSize="8" orientation="landscape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113</vt:i4>
      </vt:variant>
      <vt:variant>
        <vt:lpstr>已命名的範圍</vt:lpstr>
      </vt:variant>
      <vt:variant>
        <vt:i4>78</vt:i4>
      </vt:variant>
    </vt:vector>
  </HeadingPairs>
  <TitlesOfParts>
    <vt:vector size="191" baseType="lpstr">
      <vt:lpstr>113大德標籤 </vt:lpstr>
      <vt:lpstr>114大德標籤 </vt:lpstr>
      <vt:lpstr>113篩選</vt:lpstr>
      <vt:lpstr>114篩選</vt:lpstr>
      <vt:lpstr>115篩選</vt:lpstr>
      <vt:lpstr>全部</vt:lpstr>
      <vt:lpstr>112年1月15日</vt:lpstr>
      <vt:lpstr>113年1月15日</vt:lpstr>
      <vt:lpstr>114年1月15日</vt:lpstr>
      <vt:lpstr>115年1月15日</vt:lpstr>
      <vt:lpstr>文疏頁首</vt:lpstr>
      <vt:lpstr>文疏1</vt:lpstr>
      <vt:lpstr>文疏2</vt:lpstr>
      <vt:lpstr>文疏3</vt:lpstr>
      <vt:lpstr>文疏4</vt:lpstr>
      <vt:lpstr>文疏頁尾</vt:lpstr>
      <vt:lpstr>陳曹葉</vt:lpstr>
      <vt:lpstr>王思傅</vt:lpstr>
      <vt:lpstr>王雅薇</vt:lpstr>
      <vt:lpstr>黃綵純</vt:lpstr>
      <vt:lpstr>陳志偉</vt:lpstr>
      <vt:lpstr>陳斯伶</vt:lpstr>
      <vt:lpstr>呂夏牡丹</vt:lpstr>
      <vt:lpstr>陳信輝</vt:lpstr>
      <vt:lpstr>李美敏</vt:lpstr>
      <vt:lpstr>劉健清</vt:lpstr>
      <vt:lpstr>楊靜茹</vt:lpstr>
      <vt:lpstr>楊皇彬</vt:lpstr>
      <vt:lpstr>呂佳靜</vt:lpstr>
      <vt:lpstr>呂佩臻</vt:lpstr>
      <vt:lpstr>黃慶昌</vt:lpstr>
      <vt:lpstr>夏美玲</vt:lpstr>
      <vt:lpstr>陳硯農</vt:lpstr>
      <vt:lpstr>陳賢民</vt:lpstr>
      <vt:lpstr>廖金雀</vt:lpstr>
      <vt:lpstr>賴亦鈴</vt:lpstr>
      <vt:lpstr>陳珮蓁</vt:lpstr>
      <vt:lpstr>黃偉翔</vt:lpstr>
      <vt:lpstr>李仁煌</vt:lpstr>
      <vt:lpstr>陳香君</vt:lpstr>
      <vt:lpstr>楊彩鳳</vt:lpstr>
      <vt:lpstr>林梅</vt:lpstr>
      <vt:lpstr>洪香美</vt:lpstr>
      <vt:lpstr>陳奕睿</vt:lpstr>
      <vt:lpstr>金亨利</vt:lpstr>
      <vt:lpstr>吳碧霞</vt:lpstr>
      <vt:lpstr>金慧貞</vt:lpstr>
      <vt:lpstr>金瑋貞</vt:lpstr>
      <vt:lpstr>黃琇玲</vt:lpstr>
      <vt:lpstr>黃雅慧</vt:lpstr>
      <vt:lpstr>黃耀賢</vt:lpstr>
      <vt:lpstr>李英鴻</vt:lpstr>
      <vt:lpstr>黃淑惠</vt:lpstr>
      <vt:lpstr>連祐源</vt:lpstr>
      <vt:lpstr>江世榮</vt:lpstr>
      <vt:lpstr>李淑君</vt:lpstr>
      <vt:lpstr>王斌群</vt:lpstr>
      <vt:lpstr>林秀芬</vt:lpstr>
      <vt:lpstr>黃玉文</vt:lpstr>
      <vt:lpstr>鄭淑秋</vt:lpstr>
      <vt:lpstr>葉秋林</vt:lpstr>
      <vt:lpstr>劉寶珠</vt:lpstr>
      <vt:lpstr>陳柏燁</vt:lpstr>
      <vt:lpstr>陳浚福</vt:lpstr>
      <vt:lpstr>陳介川</vt:lpstr>
      <vt:lpstr>陳桂婷</vt:lpstr>
      <vt:lpstr>林錦德</vt:lpstr>
      <vt:lpstr>周吉祥</vt:lpstr>
      <vt:lpstr>胡惠珍</vt:lpstr>
      <vt:lpstr>趙憶銘</vt:lpstr>
      <vt:lpstr>呂美呤</vt:lpstr>
      <vt:lpstr>康菽芃</vt:lpstr>
      <vt:lpstr>黃月芳</vt:lpstr>
      <vt:lpstr>呂阿鸞</vt:lpstr>
      <vt:lpstr>詹竣發</vt:lpstr>
      <vt:lpstr>鄧紫黃</vt:lpstr>
      <vt:lpstr>鄭勝彬</vt:lpstr>
      <vt:lpstr>楊秀貞</vt:lpstr>
      <vt:lpstr>呂金長</vt:lpstr>
      <vt:lpstr>陳寶雄</vt:lpstr>
      <vt:lpstr>吳文燕</vt:lpstr>
      <vt:lpstr>李梅華</vt:lpstr>
      <vt:lpstr>張枝正</vt:lpstr>
      <vt:lpstr>空白 (15)</vt:lpstr>
      <vt:lpstr>102年</vt:lpstr>
      <vt:lpstr>108年1月15日</vt:lpstr>
      <vt:lpstr>109年1月15日</vt:lpstr>
      <vt:lpstr>六十甲子</vt:lpstr>
      <vt:lpstr>國曆轉換農曆</vt:lpstr>
      <vt:lpstr>安燈活動</vt:lpstr>
      <vt:lpstr>太歲</vt:lpstr>
      <vt:lpstr>補運活動</vt:lpstr>
      <vt:lpstr>頭家一</vt:lpstr>
      <vt:lpstr>頭家二</vt:lpstr>
      <vt:lpstr>頭家三</vt:lpstr>
      <vt:lpstr>財源呂佩臻</vt:lpstr>
      <vt:lpstr>財源陳信輝</vt:lpstr>
      <vt:lpstr>財源陳寶雄</vt:lpstr>
      <vt:lpstr>財源呂美呤</vt:lpstr>
      <vt:lpstr>財源康菽芃</vt:lpstr>
      <vt:lpstr>財源黃月芳</vt:lpstr>
      <vt:lpstr>財源 陳志偉</vt:lpstr>
      <vt:lpstr>財源呂金長</vt:lpstr>
      <vt:lpstr>財源呂阿鸞</vt:lpstr>
      <vt:lpstr>財源陳香君</vt:lpstr>
      <vt:lpstr>財源李明勳</vt:lpstr>
      <vt:lpstr>財源趙憶銘</vt:lpstr>
      <vt:lpstr>財源 謝玉政</vt:lpstr>
      <vt:lpstr>財源蔡明勳</vt:lpstr>
      <vt:lpstr>財源 (14)</vt:lpstr>
      <vt:lpstr>財源 (15)</vt:lpstr>
      <vt:lpstr>財源 (16)</vt:lpstr>
      <vt:lpstr>工作表4</vt:lpstr>
      <vt:lpstr>'財源 (14)'!文疏1</vt:lpstr>
      <vt:lpstr>'財源 (15)'!文疏1</vt:lpstr>
      <vt:lpstr>'財源 (16)'!文疏1</vt:lpstr>
      <vt:lpstr>'財源 陳志偉'!文疏1</vt:lpstr>
      <vt:lpstr>'財源 謝玉政'!文疏1</vt:lpstr>
      <vt:lpstr>財源呂佩臻!文疏1</vt:lpstr>
      <vt:lpstr>財源呂金長!文疏1</vt:lpstr>
      <vt:lpstr>財源呂阿鸞!文疏1</vt:lpstr>
      <vt:lpstr>財源呂美呤!文疏1</vt:lpstr>
      <vt:lpstr>財源李明勳!文疏1</vt:lpstr>
      <vt:lpstr>財源康菽芃!文疏1</vt:lpstr>
      <vt:lpstr>財源陳信輝!文疏1</vt:lpstr>
      <vt:lpstr>財源陳香君!文疏1</vt:lpstr>
      <vt:lpstr>財源陳寶雄!文疏1</vt:lpstr>
      <vt:lpstr>財源黃月芳!文疏1</vt:lpstr>
      <vt:lpstr>財源趙憶銘!文疏1</vt:lpstr>
      <vt:lpstr>財源蔡明勳!文疏1</vt:lpstr>
      <vt:lpstr>頭家一!文疏1</vt:lpstr>
      <vt:lpstr>頭家二!文疏1</vt:lpstr>
      <vt:lpstr>頭家三!文疏1</vt:lpstr>
      <vt:lpstr>文疏1</vt:lpstr>
      <vt:lpstr>文疏3!文疏2</vt:lpstr>
      <vt:lpstr>文疏4!文疏2</vt:lpstr>
      <vt:lpstr>文疏2</vt:lpstr>
      <vt:lpstr>文疏頁尾</vt:lpstr>
      <vt:lpstr>文疏首頁</vt:lpstr>
      <vt:lpstr>王思傅!王思傅</vt:lpstr>
      <vt:lpstr>王斌群</vt:lpstr>
      <vt:lpstr>王雅薇!王雅薇</vt:lpstr>
      <vt:lpstr>全部</vt:lpstr>
      <vt:lpstr>江世榮</vt:lpstr>
      <vt:lpstr>吳碧霞</vt:lpstr>
      <vt:lpstr>呂佩臻</vt:lpstr>
      <vt:lpstr>呂夏牡丹!呂夏牡丹</vt:lpstr>
      <vt:lpstr>李仁煌</vt:lpstr>
      <vt:lpstr>李美敏!李美敏</vt:lpstr>
      <vt:lpstr>李英鴻</vt:lpstr>
      <vt:lpstr>李淑君</vt:lpstr>
      <vt:lpstr>林秀芬</vt:lpstr>
      <vt:lpstr>林梅</vt:lpstr>
      <vt:lpstr>林錦德</vt:lpstr>
      <vt:lpstr>金亨利!金亨利</vt:lpstr>
      <vt:lpstr>金瑋貞</vt:lpstr>
      <vt:lpstr>金慧貞</vt:lpstr>
      <vt:lpstr>洪香美</vt:lpstr>
      <vt:lpstr>夏美玲</vt:lpstr>
      <vt:lpstr>連祐源</vt:lpstr>
      <vt:lpstr>陳介川</vt:lpstr>
      <vt:lpstr>陳信輝!陳信輝</vt:lpstr>
      <vt:lpstr>陳志偉!陳品澤</vt:lpstr>
      <vt:lpstr>陳奕睿</vt:lpstr>
      <vt:lpstr>陳柏燁</vt:lpstr>
      <vt:lpstr>陳香君</vt:lpstr>
      <vt:lpstr>陳桂婷</vt:lpstr>
      <vt:lpstr>陳浚福</vt:lpstr>
      <vt:lpstr>陳珮蓁</vt:lpstr>
      <vt:lpstr>陳曹葉!陳曹葉</vt:lpstr>
      <vt:lpstr>陳斯伶!陳斯伶</vt:lpstr>
      <vt:lpstr>陳硯農</vt:lpstr>
      <vt:lpstr>陳賢民</vt:lpstr>
      <vt:lpstr>黃玉文</vt:lpstr>
      <vt:lpstr>黃偉翔</vt:lpstr>
      <vt:lpstr>黃淑惠</vt:lpstr>
      <vt:lpstr>黃琇玲</vt:lpstr>
      <vt:lpstr>黃雅慧</vt:lpstr>
      <vt:lpstr>黃綵純!黃綵純</vt:lpstr>
      <vt:lpstr>黃慶昌</vt:lpstr>
      <vt:lpstr>黃耀賢</vt:lpstr>
      <vt:lpstr>呂佳靜!楊呂却</vt:lpstr>
      <vt:lpstr>楊皇彬!楊皇彬</vt:lpstr>
      <vt:lpstr>楊彩鳳</vt:lpstr>
      <vt:lpstr>楊靜茹</vt:lpstr>
      <vt:lpstr>葉秋林</vt:lpstr>
      <vt:lpstr>廖金雀</vt:lpstr>
      <vt:lpstr>劉健清!劉健清</vt:lpstr>
      <vt:lpstr>劉寶珠</vt:lpstr>
      <vt:lpstr>鄭淑秋</vt:lpstr>
      <vt:lpstr>賴亦鈴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eee</dc:creator>
  <cp:lastModifiedBy>asus</cp:lastModifiedBy>
  <cp:lastPrinted>2025-02-08T12:00:34Z</cp:lastPrinted>
  <dcterms:created xsi:type="dcterms:W3CDTF">2019-03-14T09:28:13Z</dcterms:created>
  <dcterms:modified xsi:type="dcterms:W3CDTF">2025-02-18T13:12:20Z</dcterms:modified>
</cp:coreProperties>
</file>